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YDONI NAW_ WSS\For Tender_10.7.24\"/>
    </mc:Choice>
  </mc:AlternateContent>
  <xr:revisionPtr revIDLastSave="0" documentId="13_ncr:1_{9957D417-7A68-47F5-8323-DBBF3287C6F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UM" sheetId="22" r:id="rId1"/>
    <sheet name="A" sheetId="29" r:id="rId2"/>
    <sheet name="B" sheetId="36" r:id="rId3"/>
    <sheet name="C" sheetId="37" r:id="rId4"/>
    <sheet name="D" sheetId="38" r:id="rId5"/>
    <sheet name="E" sheetId="32" r:id="rId6"/>
    <sheet name="F" sheetId="21" r:id="rId7"/>
  </sheets>
  <externalReferences>
    <externalReference r:id="rId8"/>
    <externalReference r:id="rId9"/>
  </externalReferences>
  <definedNames>
    <definedName name="_xlnm._FilterDatabase" localSheetId="1" hidden="1">A!$A$6:$F$84</definedName>
    <definedName name="_xlnm._FilterDatabase" localSheetId="3" hidden="1">'C'!$A$6:$F$126</definedName>
    <definedName name="_xlnm._FilterDatabase" localSheetId="4" hidden="1">D!$A$9:$F$394</definedName>
    <definedName name="_xlnm._FilterDatabase" localSheetId="5" hidden="1">E!$A$6:$F$61</definedName>
    <definedName name="_xlnm.Print_Area" localSheetId="1">A!$A$1:$F$95</definedName>
    <definedName name="_xlnm.Print_Area" localSheetId="2">B!$A$1:$F$122</definedName>
    <definedName name="_xlnm.Print_Area" localSheetId="3">'C'!$A$1:$F$138</definedName>
    <definedName name="_xlnm.Print_Area" localSheetId="4">D!$A$1:$F$403</definedName>
    <definedName name="_xlnm.Print_Area" localSheetId="5">E!$A$1:$F$70</definedName>
    <definedName name="_xlnm.Print_Area" localSheetId="6">F!$A$1:$F$25</definedName>
    <definedName name="_xlnm.Print_Area" localSheetId="0">SUM!$A$1:$G$31</definedName>
    <definedName name="zd" localSheetId="2">#REF!</definedName>
    <definedName name="zd">#REF!</definedName>
    <definedName name="Благоустройство" localSheetId="2">#REF!</definedName>
    <definedName name="Благоустройство" localSheetId="6">#REF!</definedName>
    <definedName name="Благоустройство" localSheetId="0">#REF!</definedName>
    <definedName name="Благоустройство">#REF!</definedName>
    <definedName name="Итого" localSheetId="2">#REF!</definedName>
    <definedName name="Итого" localSheetId="6">#REF!</definedName>
    <definedName name="Итого" localSheetId="0">#REF!</definedName>
    <definedName name="Итого">#REF!</definedName>
    <definedName name="стоимость">[1]об1!#REF!</definedName>
    <definedName name="ТЗМ" localSheetId="2">#REF!</definedName>
    <definedName name="ТЗМ" localSheetId="6">#REF!</definedName>
    <definedName name="ТЗМ" localSheetId="0">#REF!</definedName>
    <definedName name="ТЗМ">#REF!</definedName>
    <definedName name="ТЗС" localSheetId="2">#REF!</definedName>
    <definedName name="ТЗС" localSheetId="6">#REF!</definedName>
    <definedName name="ТЗС" localSheetId="0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2" l="1"/>
  <c r="D51" i="32"/>
  <c r="D50" i="32"/>
  <c r="D49" i="32"/>
  <c r="D47" i="32"/>
  <c r="D46" i="32"/>
  <c r="D45" i="32"/>
  <c r="D44" i="32"/>
  <c r="D43" i="32"/>
  <c r="D42" i="32"/>
  <c r="D40" i="32"/>
  <c r="D35" i="32"/>
  <c r="D34" i="32"/>
  <c r="D33" i="32"/>
  <c r="D31" i="32"/>
  <c r="D30" i="32"/>
  <c r="D29" i="32"/>
  <c r="D28" i="32"/>
  <c r="D27" i="32"/>
  <c r="D36" i="32" s="1"/>
  <c r="D37" i="32" s="1"/>
  <c r="D26" i="32"/>
  <c r="D18" i="32"/>
  <c r="D17" i="32"/>
  <c r="D16" i="32"/>
  <c r="D15" i="32"/>
  <c r="D14" i="32"/>
  <c r="D13" i="32"/>
  <c r="D12" i="32"/>
  <c r="D11" i="32"/>
  <c r="D9" i="32"/>
  <c r="D52" i="32" l="1"/>
  <c r="D53" i="32" s="1"/>
  <c r="D19" i="32"/>
  <c r="D20" i="32" s="1"/>
  <c r="D24" i="32"/>
  <c r="D23" i="32"/>
  <c r="D8" i="32"/>
  <c r="D27" i="29" l="1"/>
  <c r="B389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8" i="38"/>
  <c r="D347" i="38"/>
  <c r="F347" i="38" s="1"/>
  <c r="F346" i="38"/>
  <c r="F345" i="38"/>
  <c r="F344" i="38"/>
  <c r="F343" i="38"/>
  <c r="F342" i="38"/>
  <c r="F57" i="29"/>
  <c r="A108" i="36"/>
  <c r="B107" i="36"/>
  <c r="B106" i="36"/>
  <c r="B105" i="36"/>
  <c r="B104" i="36"/>
  <c r="A103" i="36"/>
  <c r="F101" i="36"/>
  <c r="F100" i="36"/>
  <c r="F99" i="36"/>
  <c r="F98" i="36"/>
  <c r="F97" i="36"/>
  <c r="F95" i="36"/>
  <c r="F94" i="36"/>
  <c r="F93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D75" i="36"/>
  <c r="F75" i="36" s="1"/>
  <c r="F74" i="36"/>
  <c r="F73" i="36"/>
  <c r="F72" i="36"/>
  <c r="D71" i="36"/>
  <c r="F71" i="36" s="1"/>
  <c r="F70" i="36"/>
  <c r="F69" i="36"/>
  <c r="D65" i="36"/>
  <c r="F65" i="36" s="1"/>
  <c r="D63" i="36"/>
  <c r="F63" i="36" s="1"/>
  <c r="D62" i="36"/>
  <c r="F62" i="36" s="1"/>
  <c r="F58" i="36"/>
  <c r="F57" i="36"/>
  <c r="F56" i="36"/>
  <c r="F55" i="36"/>
  <c r="F53" i="36"/>
  <c r="D51" i="36"/>
  <c r="F51" i="36" s="1"/>
  <c r="D50" i="36"/>
  <c r="F50" i="36" s="1"/>
  <c r="F49" i="36"/>
  <c r="D48" i="36"/>
  <c r="F48" i="36" s="1"/>
  <c r="F44" i="36"/>
  <c r="D43" i="36"/>
  <c r="F43" i="36" s="1"/>
  <c r="F41" i="36"/>
  <c r="D40" i="36"/>
  <c r="F40" i="36" s="1"/>
  <c r="F39" i="36"/>
  <c r="D38" i="36"/>
  <c r="F38" i="36" s="1"/>
  <c r="D35" i="36"/>
  <c r="D36" i="36" s="1"/>
  <c r="F36" i="36" s="1"/>
  <c r="F34" i="36"/>
  <c r="D32" i="36"/>
  <c r="F32" i="36" s="1"/>
  <c r="D31" i="36"/>
  <c r="F31" i="36" s="1"/>
  <c r="D30" i="36"/>
  <c r="F30" i="36" s="1"/>
  <c r="D29" i="36"/>
  <c r="F29" i="36" s="1"/>
  <c r="F28" i="36"/>
  <c r="F27" i="36"/>
  <c r="D24" i="36"/>
  <c r="D25" i="36" s="1"/>
  <c r="F25" i="36" s="1"/>
  <c r="F23" i="36"/>
  <c r="D20" i="36"/>
  <c r="D21" i="36" s="1"/>
  <c r="F21" i="36" s="1"/>
  <c r="F19" i="36"/>
  <c r="F17" i="36"/>
  <c r="F16" i="36"/>
  <c r="F15" i="36"/>
  <c r="F14" i="36"/>
  <c r="F13" i="36"/>
  <c r="D9" i="36"/>
  <c r="F9" i="36" s="1"/>
  <c r="D8" i="36"/>
  <c r="F8" i="36" s="1"/>
  <c r="D10" i="36" l="1"/>
  <c r="F10" i="36" s="1"/>
  <c r="F20" i="36"/>
  <c r="F365" i="38"/>
  <c r="F389" i="38" s="1"/>
  <c r="F102" i="36"/>
  <c r="F107" i="36" s="1"/>
  <c r="F66" i="36"/>
  <c r="F106" i="36" s="1"/>
  <c r="F59" i="36"/>
  <c r="F105" i="36" s="1"/>
  <c r="D11" i="36"/>
  <c r="F11" i="36" s="1"/>
  <c r="F24" i="36"/>
  <c r="F35" i="36"/>
  <c r="F45" i="36" l="1"/>
  <c r="F104" i="36" s="1"/>
  <c r="F108" i="36" s="1"/>
  <c r="G16" i="22" s="1"/>
  <c r="D317" i="38"/>
  <c r="D316" i="38"/>
  <c r="D315" i="38"/>
  <c r="D314" i="38"/>
  <c r="D313" i="38"/>
  <c r="D310" i="38"/>
  <c r="D309" i="38"/>
  <c r="D308" i="38"/>
  <c r="D307" i="38"/>
  <c r="D306" i="38"/>
  <c r="D305" i="38"/>
  <c r="D304" i="38"/>
  <c r="D301" i="38"/>
  <c r="D300" i="38"/>
  <c r="D299" i="38"/>
  <c r="D298" i="38"/>
  <c r="D297" i="38"/>
  <c r="D296" i="38"/>
  <c r="D295" i="38"/>
  <c r="D292" i="38"/>
  <c r="D291" i="38"/>
  <c r="D290" i="38"/>
  <c r="D289" i="38"/>
  <c r="D288" i="38"/>
  <c r="D287" i="38"/>
  <c r="D286" i="38"/>
  <c r="D282" i="38"/>
  <c r="D283" i="38"/>
  <c r="D281" i="38"/>
  <c r="D280" i="38"/>
  <c r="D279" i="38"/>
  <c r="D278" i="38"/>
  <c r="D274" i="38"/>
  <c r="D273" i="38"/>
  <c r="D271" i="38"/>
  <c r="D270" i="38"/>
  <c r="D277" i="38"/>
  <c r="D269" i="38"/>
  <c r="F70" i="38" l="1"/>
  <c r="F71" i="38"/>
  <c r="F72" i="38"/>
  <c r="F73" i="38"/>
  <c r="F74" i="38"/>
  <c r="D30" i="38"/>
  <c r="D28" i="38"/>
  <c r="D27" i="38"/>
  <c r="D26" i="38"/>
  <c r="D25" i="38"/>
  <c r="D24" i="38"/>
  <c r="D29" i="38"/>
  <c r="F1" i="36"/>
  <c r="A3" i="36"/>
  <c r="F33" i="37" l="1"/>
  <c r="F32" i="37"/>
  <c r="F319" i="38"/>
  <c r="F318" i="38"/>
  <c r="F317" i="38"/>
  <c r="F316" i="38"/>
  <c r="F315" i="38"/>
  <c r="F314" i="38"/>
  <c r="F313" i="38"/>
  <c r="F310" i="38"/>
  <c r="F309" i="38"/>
  <c r="F308" i="38"/>
  <c r="F307" i="38"/>
  <c r="F306" i="38"/>
  <c r="F305" i="38"/>
  <c r="F304" i="38"/>
  <c r="F301" i="38"/>
  <c r="F300" i="38"/>
  <c r="F299" i="38"/>
  <c r="F298" i="38"/>
  <c r="F297" i="38"/>
  <c r="F296" i="38"/>
  <c r="F295" i="38"/>
  <c r="F292" i="38"/>
  <c r="F291" i="38"/>
  <c r="F290" i="38"/>
  <c r="F289" i="38"/>
  <c r="F288" i="38"/>
  <c r="F287" i="38"/>
  <c r="F286" i="38"/>
  <c r="F283" i="38"/>
  <c r="F282" i="38"/>
  <c r="F281" i="38"/>
  <c r="F280" i="38"/>
  <c r="F279" i="38"/>
  <c r="F278" i="38"/>
  <c r="F277" i="38"/>
  <c r="F284" i="38" l="1"/>
  <c r="F382" i="38" s="1"/>
  <c r="F94" i="38"/>
  <c r="F108" i="37"/>
  <c r="F83" i="37"/>
  <c r="F81" i="37"/>
  <c r="F80" i="37"/>
  <c r="F79" i="37"/>
  <c r="D71" i="37"/>
  <c r="F82" i="37" l="1"/>
  <c r="F212" i="38" l="1"/>
  <c r="F211" i="38" l="1"/>
  <c r="F210" i="38"/>
  <c r="F45" i="38" l="1"/>
  <c r="F39" i="37"/>
  <c r="F35" i="29" l="1"/>
  <c r="B18" i="22" l="1"/>
  <c r="B17" i="22" l="1"/>
  <c r="B367" i="38"/>
  <c r="B388" i="38"/>
  <c r="B387" i="38"/>
  <c r="B386" i="38"/>
  <c r="B385" i="38"/>
  <c r="B384" i="38"/>
  <c r="B383" i="38"/>
  <c r="B382" i="38"/>
  <c r="B381" i="38"/>
  <c r="B380" i="38"/>
  <c r="B379" i="38"/>
  <c r="B378" i="38"/>
  <c r="B377" i="38"/>
  <c r="B376" i="38"/>
  <c r="B375" i="38"/>
  <c r="B374" i="38"/>
  <c r="B373" i="38"/>
  <c r="B372" i="38"/>
  <c r="B371" i="38"/>
  <c r="B370" i="38"/>
  <c r="B369" i="38"/>
  <c r="B368" i="38"/>
  <c r="B16" i="22" l="1"/>
  <c r="F47" i="37"/>
  <c r="F48" i="37"/>
  <c r="F49" i="37"/>
  <c r="F50" i="37"/>
  <c r="F51" i="37"/>
  <c r="F52" i="37"/>
  <c r="F53" i="37"/>
  <c r="F46" i="37"/>
  <c r="A366" i="38"/>
  <c r="A390" i="38" s="1"/>
  <c r="A123" i="37"/>
  <c r="A118" i="37"/>
  <c r="B15" i="22" l="1"/>
  <c r="D13" i="29"/>
  <c r="F13" i="29" s="1"/>
  <c r="D14" i="29"/>
  <c r="F14" i="29" s="1"/>
  <c r="A81" i="29"/>
  <c r="A78" i="29"/>
  <c r="B80" i="29"/>
  <c r="B79" i="29"/>
  <c r="B122" i="37"/>
  <c r="B121" i="37"/>
  <c r="B120" i="37"/>
  <c r="B56" i="32"/>
  <c r="F40" i="32"/>
  <c r="F41" i="32"/>
  <c r="F37" i="32"/>
  <c r="F36" i="32"/>
  <c r="F24" i="32"/>
  <c r="F23" i="32"/>
  <c r="F20" i="32"/>
  <c r="F19" i="32"/>
  <c r="F9" i="32"/>
  <c r="F338" i="38"/>
  <c r="F337" i="38"/>
  <c r="F336" i="38"/>
  <c r="F334" i="38"/>
  <c r="F335" i="38"/>
  <c r="F333" i="38"/>
  <c r="F331" i="38"/>
  <c r="F330" i="38"/>
  <c r="F329" i="38"/>
  <c r="F325" i="38"/>
  <c r="F324" i="38"/>
  <c r="F323" i="38"/>
  <c r="F322" i="38"/>
  <c r="F326" i="38" l="1"/>
  <c r="F387" i="38" s="1"/>
  <c r="F320" i="38"/>
  <c r="F386" i="38" s="1"/>
  <c r="F339" i="38"/>
  <c r="F340" i="38" s="1"/>
  <c r="F388" i="38" s="1"/>
  <c r="F271" i="38"/>
  <c r="F272" i="38"/>
  <c r="F273" i="38"/>
  <c r="F274" i="38"/>
  <c r="F293" i="38" l="1"/>
  <c r="F383" i="38" s="1"/>
  <c r="F311" i="38"/>
  <c r="F385" i="38" s="1"/>
  <c r="F302" i="38"/>
  <c r="F384" i="38" s="1"/>
  <c r="F266" i="38"/>
  <c r="F265" i="38"/>
  <c r="F264" i="38"/>
  <c r="F263" i="38"/>
  <c r="F262" i="38"/>
  <c r="F261" i="38"/>
  <c r="F259" i="38"/>
  <c r="F260" i="38"/>
  <c r="F258" i="38"/>
  <c r="F252" i="38"/>
  <c r="F249" i="38"/>
  <c r="F245" i="38"/>
  <c r="F242" i="38"/>
  <c r="F238" i="38"/>
  <c r="F254" i="38"/>
  <c r="F253" i="38"/>
  <c r="F251" i="38"/>
  <c r="F250" i="38"/>
  <c r="F248" i="38"/>
  <c r="F247" i="38"/>
  <c r="F246" i="38"/>
  <c r="F244" i="38"/>
  <c r="F243" i="38"/>
  <c r="F241" i="38"/>
  <c r="F240" i="38"/>
  <c r="F239" i="38"/>
  <c r="F237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6" i="38"/>
  <c r="F215" i="38"/>
  <c r="F214" i="38"/>
  <c r="F213" i="38"/>
  <c r="F209" i="38"/>
  <c r="F208" i="38"/>
  <c r="F207" i="38"/>
  <c r="F206" i="38"/>
  <c r="F205" i="38"/>
  <c r="F204" i="38"/>
  <c r="F203" i="38"/>
  <c r="F197" i="38"/>
  <c r="F194" i="38"/>
  <c r="F190" i="38"/>
  <c r="F187" i="38"/>
  <c r="F184" i="38"/>
  <c r="F199" i="38"/>
  <c r="F198" i="38"/>
  <c r="F196" i="38"/>
  <c r="F195" i="38"/>
  <c r="F193" i="38"/>
  <c r="F192" i="38"/>
  <c r="F191" i="38"/>
  <c r="F189" i="38"/>
  <c r="F188" i="38"/>
  <c r="F186" i="38"/>
  <c r="F185" i="38"/>
  <c r="F183" i="38"/>
  <c r="F182" i="38"/>
  <c r="F178" i="38"/>
  <c r="F177" i="38"/>
  <c r="F174" i="38"/>
  <c r="F234" i="38" l="1"/>
  <c r="F378" i="38" s="1"/>
  <c r="F267" i="38"/>
  <c r="F380" i="38" s="1"/>
  <c r="F255" i="38"/>
  <c r="F379" i="38" s="1"/>
  <c r="F200" i="38"/>
  <c r="F376" i="38" s="1"/>
  <c r="F217" i="38"/>
  <c r="F377" i="38" s="1"/>
  <c r="F170" i="38"/>
  <c r="F168" i="38"/>
  <c r="F167" i="38"/>
  <c r="F176" i="38"/>
  <c r="F175" i="38"/>
  <c r="F173" i="38"/>
  <c r="F172" i="38"/>
  <c r="F171" i="38"/>
  <c r="F169" i="38"/>
  <c r="F166" i="38"/>
  <c r="F165" i="38"/>
  <c r="F164" i="38"/>
  <c r="F160" i="38"/>
  <c r="F159" i="38"/>
  <c r="F157" i="38"/>
  <c r="F156" i="38"/>
  <c r="F155" i="38"/>
  <c r="F154" i="38"/>
  <c r="F158" i="38"/>
  <c r="F153" i="38"/>
  <c r="F152" i="38"/>
  <c r="F141" i="38"/>
  <c r="F148" i="38"/>
  <c r="F147" i="38"/>
  <c r="F146" i="38"/>
  <c r="F145" i="38"/>
  <c r="F144" i="38"/>
  <c r="F143" i="38"/>
  <c r="F142" i="38"/>
  <c r="F133" i="38"/>
  <c r="F131" i="38"/>
  <c r="F132" i="38"/>
  <c r="F134" i="38"/>
  <c r="F135" i="38"/>
  <c r="F136" i="38"/>
  <c r="F137" i="38"/>
  <c r="F269" i="38"/>
  <c r="F270" i="38"/>
  <c r="F130" i="38"/>
  <c r="D20" i="38"/>
  <c r="F20" i="38" s="1"/>
  <c r="F18" i="38"/>
  <c r="F15" i="38"/>
  <c r="F14" i="38"/>
  <c r="F13" i="38"/>
  <c r="F12" i="38"/>
  <c r="F11" i="38"/>
  <c r="F10" i="38"/>
  <c r="F9" i="38"/>
  <c r="F7" i="38"/>
  <c r="F126" i="38"/>
  <c r="F121" i="38"/>
  <c r="F125" i="38"/>
  <c r="F124" i="38"/>
  <c r="F123" i="38"/>
  <c r="F122" i="38"/>
  <c r="F120" i="38"/>
  <c r="F119" i="38"/>
  <c r="F114" i="38"/>
  <c r="F118" i="38"/>
  <c r="F117" i="38"/>
  <c r="F116" i="38"/>
  <c r="F115" i="38"/>
  <c r="F112" i="38"/>
  <c r="F111" i="38"/>
  <c r="F109" i="38"/>
  <c r="F108" i="38"/>
  <c r="F107" i="38"/>
  <c r="F106" i="38"/>
  <c r="F95" i="38"/>
  <c r="F93" i="38"/>
  <c r="F82" i="38"/>
  <c r="F80" i="38"/>
  <c r="F78" i="38"/>
  <c r="F102" i="38"/>
  <c r="F101" i="38"/>
  <c r="F100" i="38"/>
  <c r="F98" i="38"/>
  <c r="F99" i="38"/>
  <c r="F97" i="38"/>
  <c r="F96" i="38"/>
  <c r="F92" i="38"/>
  <c r="F91" i="38"/>
  <c r="F90" i="38"/>
  <c r="F89" i="38"/>
  <c r="F88" i="38"/>
  <c r="F87" i="38"/>
  <c r="F86" i="38"/>
  <c r="F84" i="38"/>
  <c r="F81" i="38"/>
  <c r="F79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6" i="38"/>
  <c r="F51" i="38"/>
  <c r="F52" i="38"/>
  <c r="F50" i="38"/>
  <c r="F44" i="38"/>
  <c r="F41" i="38"/>
  <c r="F40" i="38"/>
  <c r="F37" i="38"/>
  <c r="D33" i="38"/>
  <c r="F33" i="38" s="1"/>
  <c r="F31" i="38"/>
  <c r="F30" i="38"/>
  <c r="F29" i="38"/>
  <c r="F27" i="38"/>
  <c r="F26" i="38"/>
  <c r="F25" i="38"/>
  <c r="F24" i="38"/>
  <c r="F46" i="38"/>
  <c r="F57" i="38"/>
  <c r="F55" i="38"/>
  <c r="F54" i="38"/>
  <c r="F53" i="38"/>
  <c r="F49" i="38"/>
  <c r="F48" i="38"/>
  <c r="F39" i="38"/>
  <c r="F35" i="38"/>
  <c r="F42" i="38"/>
  <c r="F38" i="38"/>
  <c r="F36" i="38"/>
  <c r="F34" i="38"/>
  <c r="F32" i="38"/>
  <c r="F28" i="38"/>
  <c r="F8" i="38"/>
  <c r="A3" i="38"/>
  <c r="A2" i="38"/>
  <c r="F1" i="38"/>
  <c r="F112" i="37"/>
  <c r="F96" i="37"/>
  <c r="F94" i="37"/>
  <c r="F116" i="37"/>
  <c r="F115" i="37"/>
  <c r="F114" i="37"/>
  <c r="F113" i="37"/>
  <c r="F110" i="37"/>
  <c r="F109" i="37"/>
  <c r="F107" i="37"/>
  <c r="F106" i="37"/>
  <c r="F105" i="37"/>
  <c r="F100" i="37"/>
  <c r="F104" i="37"/>
  <c r="F103" i="37"/>
  <c r="F102" i="37"/>
  <c r="F101" i="37"/>
  <c r="F98" i="37"/>
  <c r="F97" i="37"/>
  <c r="F95" i="37"/>
  <c r="F93" i="37"/>
  <c r="F92" i="37"/>
  <c r="F138" i="38" l="1"/>
  <c r="F372" i="38" s="1"/>
  <c r="F75" i="38"/>
  <c r="F369" i="38" s="1"/>
  <c r="F161" i="38"/>
  <c r="F374" i="38" s="1"/>
  <c r="F275" i="38"/>
  <c r="F381" i="38" s="1"/>
  <c r="F179" i="38"/>
  <c r="F375" i="38" s="1"/>
  <c r="F149" i="38"/>
  <c r="F373" i="38" s="1"/>
  <c r="F16" i="38"/>
  <c r="F367" i="38" s="1"/>
  <c r="F21" i="38"/>
  <c r="F19" i="38"/>
  <c r="F110" i="38"/>
  <c r="F127" i="38" s="1"/>
  <c r="F371" i="38" s="1"/>
  <c r="D83" i="38"/>
  <c r="F83" i="38" s="1"/>
  <c r="F103" i="38" s="1"/>
  <c r="F370" i="38" s="1"/>
  <c r="F111" i="37"/>
  <c r="F22" i="38" l="1"/>
  <c r="F368" i="38" s="1"/>
  <c r="F390" i="38" s="1"/>
  <c r="F117" i="37"/>
  <c r="F122" i="37" s="1"/>
  <c r="F86" i="37"/>
  <c r="F84" i="37"/>
  <c r="F87" i="37"/>
  <c r="F88" i="37"/>
  <c r="F78" i="37"/>
  <c r="F72" i="37"/>
  <c r="F71" i="37"/>
  <c r="F70" i="37"/>
  <c r="F69" i="37"/>
  <c r="F68" i="37"/>
  <c r="F67" i="37"/>
  <c r="F89" i="37"/>
  <c r="F77" i="37"/>
  <c r="F76" i="37"/>
  <c r="F75" i="37"/>
  <c r="F74" i="37"/>
  <c r="F66" i="37"/>
  <c r="F58" i="37"/>
  <c r="F59" i="37"/>
  <c r="F60" i="37"/>
  <c r="F61" i="37"/>
  <c r="F56" i="37"/>
  <c r="F57" i="37"/>
  <c r="F55" i="37"/>
  <c r="F54" i="37"/>
  <c r="F62" i="37"/>
  <c r="F36" i="37"/>
  <c r="F37" i="37"/>
  <c r="F38" i="37"/>
  <c r="F40" i="37"/>
  <c r="F41" i="37"/>
  <c r="F42" i="37"/>
  <c r="F43" i="37"/>
  <c r="F44" i="37"/>
  <c r="F85" i="37" l="1"/>
  <c r="F90" i="37" s="1"/>
  <c r="F121" i="37" s="1"/>
  <c r="D30" i="37"/>
  <c r="D24" i="37"/>
  <c r="D27" i="37"/>
  <c r="D26" i="37"/>
  <c r="D22" i="37"/>
  <c r="D21" i="37" l="1"/>
  <c r="F21" i="37" s="1"/>
  <c r="D20" i="37"/>
  <c r="F20" i="37" s="1"/>
  <c r="F22" i="37"/>
  <c r="F23" i="37"/>
  <c r="F24" i="37"/>
  <c r="F25" i="37"/>
  <c r="F26" i="37"/>
  <c r="F27" i="37"/>
  <c r="F28" i="37"/>
  <c r="F29" i="37"/>
  <c r="F30" i="37"/>
  <c r="F17" i="37"/>
  <c r="D15" i="37"/>
  <c r="F15" i="37" s="1"/>
  <c r="F14" i="37"/>
  <c r="F13" i="37"/>
  <c r="F11" i="37"/>
  <c r="F12" i="37"/>
  <c r="D10" i="37"/>
  <c r="F10" i="37" s="1"/>
  <c r="D9" i="37"/>
  <c r="F9" i="37" s="1"/>
  <c r="D7" i="37"/>
  <c r="F7" i="37" s="1"/>
  <c r="B119" i="37"/>
  <c r="F16" i="37"/>
  <c r="F35" i="37"/>
  <c r="F34" i="37"/>
  <c r="F31" i="37"/>
  <c r="F8" i="37"/>
  <c r="A3" i="37"/>
  <c r="A2" i="37"/>
  <c r="F1" i="37"/>
  <c r="F63" i="37" l="1"/>
  <c r="F18" i="37"/>
  <c r="F119" i="37" s="1"/>
  <c r="F120" i="37"/>
  <c r="F123" i="37" l="1"/>
  <c r="G18" i="22"/>
  <c r="G17" i="22" l="1"/>
  <c r="A2" i="36" l="1"/>
  <c r="F69" i="29" l="1"/>
  <c r="F71" i="29"/>
  <c r="F72" i="29"/>
  <c r="F73" i="29"/>
  <c r="F74" i="29"/>
  <c r="F66" i="29"/>
  <c r="F67" i="29"/>
  <c r="F68" i="29"/>
  <c r="F63" i="29"/>
  <c r="F62" i="29"/>
  <c r="F58" i="29"/>
  <c r="F56" i="29"/>
  <c r="F50" i="29"/>
  <c r="F49" i="29"/>
  <c r="F51" i="29"/>
  <c r="F52" i="29"/>
  <c r="F54" i="29"/>
  <c r="F55" i="29"/>
  <c r="F59" i="29"/>
  <c r="F48" i="29"/>
  <c r="D46" i="29"/>
  <c r="D47" i="29" s="1"/>
  <c r="F47" i="29" s="1"/>
  <c r="F46" i="29" l="1"/>
  <c r="D45" i="29" l="1"/>
  <c r="D40" i="29"/>
  <c r="D41" i="29" s="1"/>
  <c r="D39" i="29"/>
  <c r="D38" i="29"/>
  <c r="F34" i="29"/>
  <c r="F33" i="29"/>
  <c r="F32" i="29"/>
  <c r="F30" i="29"/>
  <c r="F29" i="29"/>
  <c r="F27" i="29"/>
  <c r="F28" i="29"/>
  <c r="F26" i="29"/>
  <c r="F24" i="29"/>
  <c r="F22" i="29"/>
  <c r="F21" i="29"/>
  <c r="F23" i="29"/>
  <c r="F18" i="29"/>
  <c r="D17" i="29"/>
  <c r="D16" i="29"/>
  <c r="F15" i="29"/>
  <c r="D11" i="29"/>
  <c r="D10" i="29"/>
  <c r="D12" i="29" s="1"/>
  <c r="F12" i="29" s="1"/>
  <c r="D9" i="29"/>
  <c r="D7" i="29"/>
  <c r="D8" i="29" s="1"/>
  <c r="F53" i="32" l="1"/>
  <c r="F52" i="32"/>
  <c r="F43" i="32"/>
  <c r="F44" i="32"/>
  <c r="F45" i="32"/>
  <c r="F46" i="32"/>
  <c r="F47" i="32"/>
  <c r="F48" i="32"/>
  <c r="F49" i="32"/>
  <c r="F50" i="32"/>
  <c r="F51" i="32"/>
  <c r="F42" i="32"/>
  <c r="F27" i="32"/>
  <c r="F28" i="32"/>
  <c r="F29" i="32"/>
  <c r="F30" i="32"/>
  <c r="F31" i="32"/>
  <c r="F32" i="32"/>
  <c r="F33" i="32"/>
  <c r="F34" i="32"/>
  <c r="F35" i="32"/>
  <c r="F26" i="32"/>
  <c r="F12" i="32"/>
  <c r="F13" i="32"/>
  <c r="F14" i="32"/>
  <c r="F15" i="32"/>
  <c r="F16" i="32"/>
  <c r="F17" i="32"/>
  <c r="F18" i="32"/>
  <c r="F11" i="32"/>
  <c r="F8" i="32"/>
  <c r="F65" i="29"/>
  <c r="F75" i="29"/>
  <c r="F76" i="29"/>
  <c r="F64" i="29"/>
  <c r="F77" i="29" s="1"/>
  <c r="F44" i="29"/>
  <c r="F45" i="29"/>
  <c r="F43" i="29"/>
  <c r="F41" i="29"/>
  <c r="F38" i="29"/>
  <c r="F39" i="29"/>
  <c r="F40" i="29"/>
  <c r="F37" i="29"/>
  <c r="F20" i="29"/>
  <c r="F17" i="29"/>
  <c r="F16" i="29"/>
  <c r="F11" i="29"/>
  <c r="F10" i="29"/>
  <c r="F9" i="29"/>
  <c r="F8" i="29"/>
  <c r="F7" i="29"/>
  <c r="F54" i="32" l="1"/>
  <c r="F56" i="32" s="1"/>
  <c r="F80" i="29"/>
  <c r="F60" i="29"/>
  <c r="F79" i="29" s="1"/>
  <c r="A2" i="29"/>
  <c r="A2" i="32"/>
  <c r="A2" i="21"/>
  <c r="F57" i="32" l="1"/>
  <c r="F81" i="29"/>
  <c r="G15" i="22" s="1"/>
  <c r="A3" i="21"/>
  <c r="G19" i="22" l="1"/>
  <c r="F1" i="21"/>
  <c r="F1" i="29"/>
  <c r="F1" i="32"/>
  <c r="A3" i="29" l="1"/>
  <c r="A3" i="32"/>
  <c r="B20" i="22"/>
  <c r="F9" i="21" l="1"/>
  <c r="F8" i="21"/>
  <c r="F7" i="21"/>
  <c r="F6" i="21"/>
  <c r="F10" i="21" l="1"/>
  <c r="G20" i="22" l="1"/>
  <c r="G21" i="22" l="1"/>
</calcChain>
</file>

<file path=xl/sharedStrings.xml><?xml version="1.0" encoding="utf-8"?>
<sst xmlns="http://schemas.openxmlformats.org/spreadsheetml/2006/main" count="2017" uniqueCount="870">
  <si>
    <t>А</t>
  </si>
  <si>
    <t>1.1</t>
  </si>
  <si>
    <t>B</t>
  </si>
  <si>
    <t>C</t>
  </si>
  <si>
    <t>D</t>
  </si>
  <si>
    <t>E</t>
  </si>
  <si>
    <t>Итого/Total</t>
  </si>
  <si>
    <t>1.2</t>
  </si>
  <si>
    <t>1.3</t>
  </si>
  <si>
    <t>1.4</t>
  </si>
  <si>
    <t>1.6</t>
  </si>
  <si>
    <t>1.7</t>
  </si>
  <si>
    <t>1.8</t>
  </si>
  <si>
    <t>2.7</t>
  </si>
  <si>
    <t>4.7</t>
  </si>
  <si>
    <t>1.9</t>
  </si>
  <si>
    <t>2.9</t>
  </si>
  <si>
    <t>4.9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</si>
  <si>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</si>
  <si>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</si>
  <si>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</si>
  <si>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</si>
  <si>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</si>
  <si>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</si>
  <si>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</si>
  <si>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</si>
  <si>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</si>
  <si>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</si>
  <si>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</si>
  <si>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</si>
  <si>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</si>
  <si>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</si>
  <si>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</si>
  <si>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2.1</t>
  </si>
  <si>
    <t>2.2</t>
  </si>
  <si>
    <t>2.3</t>
  </si>
  <si>
    <t>2.4</t>
  </si>
  <si>
    <t>2.5</t>
  </si>
  <si>
    <t>2.6</t>
  </si>
  <si>
    <t>2.8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</si>
  <si>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</si>
  <si>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</si>
  <si>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</si>
  <si>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</si>
  <si>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</si>
  <si>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</si>
  <si>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</si>
  <si>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</si>
  <si>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</si>
  <si>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</si>
  <si>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</si>
  <si>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</si>
  <si>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</si>
  <si>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</si>
  <si>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</si>
  <si>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</si>
  <si>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</si>
  <si>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</si>
  <si>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</si>
  <si>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</si>
  <si>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4.4</t>
  </si>
  <si>
    <t>4.5</t>
  </si>
  <si>
    <t>4.6</t>
  </si>
  <si>
    <t>4.8</t>
  </si>
  <si>
    <t xml:space="preserve">НАИМЕНОВАНИЕ РАБОТ
DESCRIPTION OF WORKS </t>
  </si>
  <si>
    <t>3</t>
  </si>
  <si>
    <t>F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</si>
  <si>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</si>
  <si>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</si>
  <si>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</si>
  <si>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</si>
  <si>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</si>
  <si>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</si>
  <si>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</si>
  <si>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</si>
  <si>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</si>
  <si>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</si>
  <si>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</si>
  <si>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</si>
  <si>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Дата/Date:</t>
  </si>
  <si>
    <t xml:space="preserve">SUMMARY SHEET/СВОДНЫЙ ЛИСТ </t>
  </si>
  <si>
    <r>
      <t xml:space="preserve">№
</t>
    </r>
    <r>
      <rPr>
        <b/>
        <i/>
        <sz val="14"/>
        <color theme="1"/>
        <rFont val="Times New Roman"/>
        <family val="1"/>
      </rPr>
      <t>No</t>
    </r>
  </si>
  <si>
    <t>ОПИСАНИЕ ЕДИНИЦЫ
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</si>
  <si>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</si>
  <si>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                                                                        TOTAL COST TJS </t>
    </r>
    <r>
      <rPr>
        <b/>
        <i/>
        <sz val="14"/>
        <rFont val="Times New Roman"/>
        <family val="1"/>
      </rPr>
      <t>(excluding VAT 7%)</t>
    </r>
  </si>
  <si>
    <r>
      <t xml:space="preserve">№
</t>
    </r>
    <r>
      <rPr>
        <b/>
        <i/>
        <sz val="12"/>
        <color theme="1"/>
        <rFont val="Times New Roman"/>
        <family val="1"/>
      </rPr>
      <t>No</t>
    </r>
  </si>
  <si>
    <r>
      <t xml:space="preserve">Единица 
измерения
</t>
    </r>
    <r>
      <rPr>
        <b/>
        <i/>
        <sz val="12"/>
        <color theme="1"/>
        <rFont val="Times New Roman"/>
        <family val="1"/>
      </rPr>
      <t>Unit</t>
    </r>
  </si>
  <si>
    <t>Объем
Quantity</t>
  </si>
  <si>
    <t>НА ОФИЦИАЛЬНОМ БЛАНКЕ КОМПАНИИ</t>
  </si>
  <si>
    <t>2</t>
  </si>
  <si>
    <t>4</t>
  </si>
  <si>
    <t>G</t>
  </si>
  <si>
    <t>1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</si>
  <si>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</si>
  <si>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</si>
  <si>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</si>
  <si>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</si>
  <si>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</si>
  <si>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</si>
  <si>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</si>
  <si>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</si>
  <si>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</si>
  <si>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</si>
  <si>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</si>
  <si>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</si>
  <si>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</si>
  <si>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</si>
  <si>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</si>
  <si>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</si>
  <si>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</si>
  <si>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Подготовительные работы / Preliminaries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</si>
  <si>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</si>
  <si>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40х1040</t>
  </si>
  <si>
    <t xml:space="preserve">ОБЩИЙ ИТОГ / GRAND TOTAL </t>
  </si>
  <si>
    <t>1.5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</si>
  <si>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</si>
  <si>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</si>
  <si>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</si>
  <si>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</si>
  <si>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</si>
  <si>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</si>
  <si>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</si>
  <si>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</si>
  <si>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</si>
  <si>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</si>
  <si>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</si>
  <si>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</si>
  <si>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 xml:space="preserve">РЕКАПИТУЛЯЦИЯ / RECAPITULATION </t>
  </si>
  <si>
    <t xml:space="preserve"> Итого / Total</t>
  </si>
  <si>
    <t xml:space="preserve">  </t>
  </si>
  <si>
    <t>4.30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</si>
  <si>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</si>
  <si>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</si>
  <si>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</si>
  <si>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</si>
  <si>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</si>
  <si>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</si>
  <si>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</si>
  <si>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</si>
  <si>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</si>
  <si>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</si>
  <si>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 xml:space="preserve">  Итого / Total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</si>
  <si>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</si>
  <si>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</si>
  <si>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</si>
  <si>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</si>
  <si>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</si>
  <si>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</si>
  <si>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</si>
  <si>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</si>
  <si>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</si>
  <si>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</si>
  <si>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</si>
  <si>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</si>
  <si>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</si>
  <si>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</si>
  <si>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</si>
  <si>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</si>
  <si>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</si>
  <si>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</si>
  <si>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</si>
  <si>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</si>
  <si>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</si>
  <si>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</si>
  <si>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</si>
  <si>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</si>
  <si>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</si>
  <si>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</si>
  <si>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</si>
  <si>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</si>
  <si>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</si>
  <si>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</si>
  <si>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</si>
  <si>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</si>
  <si>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</si>
  <si>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</si>
  <si>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4.27</t>
  </si>
  <si>
    <t>4.28</t>
  </si>
  <si>
    <t>4.29</t>
  </si>
  <si>
    <t>Единица 
измерения
Unit</t>
  </si>
  <si>
    <t>Общестроительные работы / Civil works</t>
  </si>
  <si>
    <t>Стены / Walls</t>
  </si>
  <si>
    <t>Огрунтовка металлических поверхностей за один раз грунтовкой ГФ-021 / One-time priming of metal surfaces with primer GF-021</t>
  </si>
  <si>
    <t>Масляная окраска металлических поверхностей, количество окрасок 2 / Oil painting of metal surfaces, number of colors 2</t>
  </si>
  <si>
    <t>Полы / Floors</t>
  </si>
  <si>
    <t>Разработка грунта в отвал экскаваторами типа "ATLAS", "VOLVO", "KOMATSU", "HITACHI", "LIEBHER" с ковшом вместимостью 1,25 (1,25-1,5) м3, группа грунтов: 2 / Development of soil into a dump using excavators such as "ATLAS", "VOLVO", "KOMATSU", "HITACHI", "LIEBHER" with a bucket with a capacity of 1.25 (1.25-1.5) m3, soil group: 2</t>
  </si>
  <si>
    <t>Доработка грунта вручную / Manual soil modification</t>
  </si>
  <si>
    <t>Разработка гравий с погрузкой на автомобили-самосвалы экскаваторами с ковшом вместимостью 0,65 (0,5-1) м3, группа грунтов: 3 (70% для гр.под.) / Development of gravel with loading onto dump trucks by excavators with a bucket with a capacity of 0.65 (0.5-1) m3, soil group: 3 (70% for the soil cushion)</t>
  </si>
  <si>
    <t>Засыпка траншей и котлованов с перемещением грунта до 5 м бульдозерами мощностью: 59 (80) кВт (л.с.), 2 группа грунтов / Backfilling of trenches and pits with soil movement up to 5 m with bulldozers with power: 59 (80) kW (hp), 2 group of soils</t>
  </si>
  <si>
    <t>Уплотнение грунта пневматическими трамбовками, группа грунтов: 1, 2 / Soil compaction with pneumatic tampers, soil group: 1, 2</t>
  </si>
  <si>
    <t>Фундамент / Foundation</t>
  </si>
  <si>
    <t>Окраска металлических огрунтованных поверхностей эмалью ПФ-115 / Painting of metal primed surfaces with PF-115 enamel</t>
  </si>
  <si>
    <t>Перекрытия / Floors</t>
  </si>
  <si>
    <t>Доработка грунта вручную / Handling the soil manually</t>
  </si>
  <si>
    <t>Устройство бетонной подготовки Бетон М100 / Concrete preparation device Concrete M100</t>
  </si>
  <si>
    <t>Устройство перекрытий безбалочных: Бетон М350 / Construction of beamless floors: Concrete M350</t>
  </si>
  <si>
    <t>Технологическая часть резервуара / Technological part of the tank</t>
  </si>
  <si>
    <t>Укладка стальных водопроводных труб с гидравлическим испытанием диаметром: ∅108х4 / Laying steel water pipes with hydraulic testing with diameter: ∅108x4</t>
  </si>
  <si>
    <t>Укладка стальных водопроводных труб с гидравлическим испытанием диаметром: ∅159x4мм / Laying steel water pipes with hydraulic testing with diameter: ∅159x4mm</t>
  </si>
  <si>
    <t>Отвод  ∅159 90° / Bend ∅159 90°</t>
  </si>
  <si>
    <t>Воронка ∅250/159, Стс3сп3 / Funnel ∅250/159</t>
  </si>
  <si>
    <t>Воронка ∅200/108, Стс3сп3 / Funnel ∅200/108</t>
  </si>
  <si>
    <t>Разработка грунта в отвал экскаваторами типа "ATLAS", "VOLVO", "KOMATSU", "HITACHI", "LIEBHER" с ковшом вместимостью 0,65 (0,5-1) м3, группа грунтов: 2 / Development of soil into a dump using excavators such as "ATLAS", "VOLVO", "KOMATSU", "HITACHI", "LIEBHER" with a bucket with a capacity of 0.65 (0.5-1) m3, soil group: 2</t>
  </si>
  <si>
    <t>Обратная зсыпка вручную, группа грунтов: 1 / Manual backfilling, soil group: 1</t>
  </si>
  <si>
    <t>Потолки / Ceilings</t>
  </si>
  <si>
    <t>Ограждение / Fencing</t>
  </si>
  <si>
    <t>Сетка "Рябица" диаметром проволоки 2,5мм, номер 45 / Mesh "Ryabitsa" wire diameter 2.5 mm, number 45</t>
  </si>
  <si>
    <t>Зонт стальной t=2мм 120х120 / Steel umbrella t=2mm 120x120</t>
  </si>
  <si>
    <t>Колючая проволока Ф2,8мм  L=3000мм / Barbed wire Ф2.8mm L=3000mm</t>
  </si>
  <si>
    <t>Ф8мм  А240 L=120мм / Ф8mm А240 L=120mm</t>
  </si>
  <si>
    <t>Проволока Ф4мм  А240 96пм / Wire Ф4mm A240 96pm</t>
  </si>
  <si>
    <t>Ворота ВР-1 (1 штук) / Gate VR-1 (1 piece)</t>
  </si>
  <si>
    <t>Петли для  ворот ∅24х110 / Hinges for gates ∅24x110</t>
  </si>
  <si>
    <t>Калитка К-1 (1 штук) / Gate K-1 (1 pieces)</t>
  </si>
  <si>
    <t>Разборка покрытий и оснований: асфальтобетонных / Dismantling of coatings and bases: asphalt concrete</t>
  </si>
  <si>
    <t>Разработка асфальтобетонных мусор с погрузкой в автомобили-самосвалы экскаваторами типа "ATLAS", "VOLVO", "KOMATSU", "HITACHI", "LIEBHER" с ковшом вместимостью 1,25 (1,25-1,5) м3, группа грунтов: 4 / Development of asphalt concrete waste with loading into dump trucks using excavators such as "ATLAS", "VOLVO", "KOMATSU", "HITACHI", "LIEBHER" with a bucket with a capacity of 1.25 (1.25-1.5) m3, group of soils:</t>
  </si>
  <si>
    <t>Восстановление асфальтного  покрытия толщиной t=10см / Restoration of asphalt pavement thickness t=10cm</t>
  </si>
  <si>
    <t>Устройство подстилающих и выравнивающих слоев оснований: из песчано-гравийной смеси, дресвы / Construction of underlying and leveling layers of bases: from sand-gravel mixture, gruss</t>
  </si>
  <si>
    <t>Установка фасонных частей: отводов, колен, патрубков, переходов / Installation of fittings: bends, elbows, pipes, transitions</t>
  </si>
  <si>
    <t>Установка вентилей / Installation of valves</t>
  </si>
  <si>
    <t>Вентиль с ПЭ патрубками для сварки ∅63, PN10 / Valve with PE pipes for welding ∅63, PN10</t>
  </si>
  <si>
    <t>Вентиль с ПЭ патрубками для сварки ∅50, PN10 / Valve with PE pipes for welding ∅50, PN10</t>
  </si>
  <si>
    <t>тн / tn</t>
  </si>
  <si>
    <t>м / m</t>
  </si>
  <si>
    <t>м2 / m2</t>
  </si>
  <si>
    <t>шт / pcs</t>
  </si>
  <si>
    <t>м3 / m3</t>
  </si>
  <si>
    <t>Уголок 75х75х5, L=3550мм / Corner 75x75x5, L=3550mm</t>
  </si>
  <si>
    <t>Профил 30х30х2,5, L=650 / Profile 30x30x2.5, L=650</t>
  </si>
  <si>
    <t>Уголок 75х75х5, L=4650мм / Corner 75x75x5, L=4650mm</t>
  </si>
  <si>
    <t>Зонт стальной t=2мм, 120х120 / Steel umbrella t=2mm, 120x120</t>
  </si>
  <si>
    <t>Ф8мм А240, L=120мм / Ф8mm А240, L=120mm</t>
  </si>
  <si>
    <t>Ф4мм А240, L=100мм / Ф4mm А240, L=100mm</t>
  </si>
  <si>
    <t>Ф4мм А240, L=120мм / Ф4mm А240, L=120mm</t>
  </si>
  <si>
    <t>Огрунтовка металлических поверхностей за два раза грунтовкой ГФ-021 / two-time priming of metal surfaces with primer GF-021</t>
  </si>
  <si>
    <t>м2/m2</t>
  </si>
  <si>
    <t>Окраска металлических огрунтованных поверхностей эмалью ХВ-784 два раза / Painting of metal primed surfaces with ХВ-784 enamel twice</t>
  </si>
  <si>
    <t>Установка зонтов / Installation of umbrellas</t>
  </si>
  <si>
    <t>шт/pcs</t>
  </si>
  <si>
    <t>5.1</t>
  </si>
  <si>
    <t>5.2</t>
  </si>
  <si>
    <t>Укладка стальных водопроводных труб с гидравлическим испытанием диаметром: ∅89x4мм / Laying steel water pipes with hydraulic testing with diameter: ∅89x4mm</t>
  </si>
  <si>
    <t>Отвод  ∅89 90° / Bend ∅89 90°</t>
  </si>
  <si>
    <t>Хомут для крепления труб Ду=159мм с анкером ∅16мм L=150мм / Clamp for fastening pipes DN=159mm with anchor ∅16mm L=150mm</t>
  </si>
  <si>
    <t>Хомут для крепления труб Ду=89мм с анкером ∅16мм L=150мм / Clamp for fastening pipes DN=89mm with anchor ∅16mm L=150mm</t>
  </si>
  <si>
    <t>Хлораторная / Chlorinator</t>
  </si>
  <si>
    <t>м3/m3</t>
  </si>
  <si>
    <t>5</t>
  </si>
  <si>
    <t>6</t>
  </si>
  <si>
    <t>м/m</t>
  </si>
  <si>
    <t xml:space="preserve">РЕКАПИТУЛЯЦИЯ/RECAPITULATION </t>
  </si>
  <si>
    <t xml:space="preserve">ОБЩИЙ ИТОГ  GRAND TOTAL </t>
  </si>
  <si>
    <t>Земляные работы / Excavation works</t>
  </si>
  <si>
    <t>Разработка грунта с погрузкой в автомобили-самосвалы экскаваторами типа "ATLAS", "VOLVO", "KOMATSU", "HITACHI", "LIEBHER" с ковшом вместимостью 1,0 (1-1,2) м3, группа грунтов: 2 / Soil development with loading into dump trucks using excavators such as "ATLAS", "VOLVO", "KOMATSU", "HITACHI", "LIEBHER" with a bucket with a capacity of 1.0 (1-1.2) m3, soil group: 2</t>
  </si>
  <si>
    <t>Вывоз грунта на расстояние 5 км / Removal of soil over a distance of 5 km</t>
  </si>
  <si>
    <t>Промывка с дезинфекцией трубопроводов Д=160х9,5 мм / Flushing and disinfection of pipelines D=160x9.5 mm</t>
  </si>
  <si>
    <t>Укладка трубы напорные из полиэтилена ПЭ100 SDR17 S8 Д=160х9,5 мм / Laying pressure pipes made of polyethylene PE100 SDR17 S8 D=160x9.5 mm</t>
  </si>
  <si>
    <t>Укладка трубы напорные из полиэтилена ПЭ100 SDR17 S8 Д=110х6,6 мм / Laying pressure pipes made of polyethylene PE100 SDR17 S8 D=110x6.6 mm</t>
  </si>
  <si>
    <t>Промывка с дезинфекцией трубопроводов Д=110х6,6 мм / Flushing and disinfection of pipelines D=110x6.6 mm</t>
  </si>
  <si>
    <t>Промывка с дезинфекцией трубопроводов Д=90х5,4 мм / Flushing and disinfection of pipelines D=90x5.4 mm</t>
  </si>
  <si>
    <t>Укладка трубы напорные из полиэтилена ПЭ100 SDR17 S8 Д=90х5,4 мм / Laying pressure pipes made of polyethylene PE100 SDR17 S8 D=90x5.4 mm</t>
  </si>
  <si>
    <t>Промывка с дезинфекцией трубопроводов Д=25х2 мм / Flushing and disinfection of pipelines D=25х2 mm</t>
  </si>
  <si>
    <t>Промывка с дезинфекцией трубопроводов Д=20х2 мм / Flushing and disinfection of pipelines D=20х2 mm</t>
  </si>
  <si>
    <t>Установка задвижек диаметром: 150 мм / Installation of valves with diameter: 150 mm</t>
  </si>
  <si>
    <t>Установка задвижек диаметром: 80 мм / Installation of valves with diameter: 80 mm</t>
  </si>
  <si>
    <t>Установка задвижек диаметром: 50 мм / Installation of valves with diameter: 50 mm</t>
  </si>
  <si>
    <t>Установка шаровой кран Д=25 мм / Installation of ball valve D=25 mm</t>
  </si>
  <si>
    <t>Установка шаровой кран Д=20 мм / Installation of ball valve D=20 mm</t>
  </si>
  <si>
    <t>Разработка грунта с погрузкой в автомобили-самосвалы экскаваторами типа "ATLAS", "VOLVO", "KOMATSU", "HITACHI", "LIEBHER" с ковшом вместимостью 0,65 (0,5-1) м3, группа грунтов: 2 / Soil development with loading into dump trucks using excavators such as "ATLAS", "VOLVO", "KOMATSU", "HITACHI", "LIEBHER" with a bucket with a capacity of 0.65 (0.5-1) m3, soil group: 2</t>
  </si>
  <si>
    <t>Разработка грунта вручную в траншеях, группа грунтов: 2 / 
Manual development of soil in trenches, soil group: 2</t>
  </si>
  <si>
    <t>Засыпка траншей и котлованов с перемещением грунта до 5 м бульдозерами мощностью: 59 (80) кВт (л.с.), 1 группа грунтов / Backfilling of trenches and pits with soil movement up to 5 m using bulldozers with power: 59 (80) kW (hp), 1 group of soils</t>
  </si>
  <si>
    <t>Уплотнение грунта пневматическими трамбовками, группа грунтов: 1 / Soil compaction with pneumatic tampers, soil group: 1</t>
  </si>
  <si>
    <t>Нанесение нормальной антикоррозионной битумно-резиновой или битумно-полимерной изоляции на стальные трубопроводы диаметром: 273 мм / Application of normal anti-corrosion bitumen-rubber or bitumen-polymer insulation on steel pipelines with a diameter of 273 mm</t>
  </si>
  <si>
    <t>Трубы стальные электросварные 273х5,0 (футляр) / Electric-welded steel pipes 273x5.0 (case)</t>
  </si>
  <si>
    <t>Нанесение нормальной антикоррозионной битумно-резиновой или битумно-полимерной изоляции на стальные трубопроводы диаметром: 219 мм / Application of normal anti-corrosion bitumen-rubber or bitumen-polymer insulation on steel pipelines with a diameter of 219 mm</t>
  </si>
  <si>
    <t>Трубы стальные электросварные 219х5,0 (футляр) / Electric-welded steel pipes 219x5.0 (case)</t>
  </si>
  <si>
    <t>Нанесение нормальной антикоррозионной битумно-резиновой или битумно-полимерной изоляции на стальные трубопроводы диаметром: 180 мм / Application of normal anti-corrosion bitumen-rubber or bitumen-polymer insulation on steel pipelines with a diameter of 180 mm</t>
  </si>
  <si>
    <t>Трубы стальные электросварные 180х5,0 (футляр) / Electric-welded steel pipes 180x5.0 (case)</t>
  </si>
  <si>
    <t>Нанесение нормальной антикоррозионной битумно-резиновой или битумно-полимерной изоляции на стальные трубопроводы диаметром: 133 мм / Application of normal anti-corrosion bitumen-rubber or bitumen-polymer insulation on steel pipelines with a diameter of 133 mm</t>
  </si>
  <si>
    <t>Нанесение нормальной антикоррозионной битумно-резиновой или битумно-полимерной изоляции на стальные трубопроводы диаметром: 108 мм / Application of normal anti-corrosion bitumen-rubber or bitumen-polymer insulation on steel pipelines with a diameter of 108 mm</t>
  </si>
  <si>
    <t>Нанесение нормальной антикоррозионной битумно-резиновой или битумно-полимерной изоляции на стальные трубопроводы диаметром: 76 мм / Application of normal anti-corrosion bitumen-rubber or bitumen-polymer insulation on steel pipelines with a diameter of 76 mm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</si>
  <si>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</si>
  <si>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</si>
  <si>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</si>
  <si>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</si>
  <si>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</si>
  <si>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</si>
  <si>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</si>
  <si>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</si>
  <si>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</si>
  <si>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</si>
  <si>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</si>
  <si>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</si>
  <si>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</si>
  <si>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</si>
  <si>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</si>
  <si>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</si>
  <si>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Земляные работы / Excavation</t>
  </si>
  <si>
    <t>Засыпка вручную траншей, пазух котлованов и ям, группа грунтов: 1 / Manual backfilling of trenches, excavation cavities and holes, soil group: 1</t>
  </si>
  <si>
    <t>Засыпка боковая и защитный слой из мягкий грунт вручную / Side backfill and protective layer of soft soil manually</t>
  </si>
  <si>
    <t>Обратная засыпка мягкий грунт вручную t=10см / 
Backfilling soft soil manually t=10cm</t>
  </si>
  <si>
    <t>Трубы стальные электросварные 76х5,0 (футляр) / 
Electric-welded steel pipes 76x5.0 (case)</t>
  </si>
  <si>
    <t>Трубы стальные электросварные 108х5,0 (футляр) / 
Electric-welded steel pipes 108x5.0 (case)</t>
  </si>
  <si>
    <t>Трубы стальные электросварные 133х5,0 (футляр) / 
Electric-welded steel pipes 133x5.0 (case)</t>
  </si>
  <si>
    <t>Отвод 90° компрессионный ПЭ 100 40/40 SDR17 питьевая / 
Bend 90° compression PE 100 40/40 SDR17 drinking</t>
  </si>
  <si>
    <t>Отвод 60°  компрессионный ПЭ 100 40/40 SDR17 питьевая / 
Bend 60° compression PE 100 40/40 SDR17 potable</t>
  </si>
  <si>
    <t>Отвод 30°  компрессионный ПЭ 100 40/40 SDR17 питьевая / 
Bend 30° compression PE 100 40/40 SDR17 potable</t>
  </si>
  <si>
    <t>Отвод 90°  компрессионный ПЭ 100 50/50 SDR17 питьевая / 
Bend 90° compression PE 100 50/50 SDR17 drinking</t>
  </si>
  <si>
    <t>Отвод 60°  компрессионный ПЭ 100 50/50 SDR17 питьевая / 
Bend 60° compression PE 100 50/50 SDR17 drinking</t>
  </si>
  <si>
    <t>Отвод 30°  компрессионный ПЭ 100 50/50 SDR17 питьевая / 
Bend 30° compression PE 100 50/50 SDR17 drinking</t>
  </si>
  <si>
    <t>Отвод 90°  компрессионный ПЭ 100 63/63 SDR17 питьевая / 
Bend 90° compression PE 100 63/63 SDR17 drinking</t>
  </si>
  <si>
    <t>Отвод 60° компрессионный ПЭ 100 63/63 SDR17 питьевая / 
Bend 60° compression PE 100 63/63 SDR17 drinking</t>
  </si>
  <si>
    <t>Отвод 30°  компрессионный ПЭ 100 63/63 SDR17 питьевая / 
Bend 30° compression PE 100 63/63 SDR17 drinking</t>
  </si>
  <si>
    <t>Отвод 60° компрессионный ПЭ 100 75/75 SDR17 питьевая / 
Bend 60° compression PE 100 75/75 SDR21 drinking</t>
  </si>
  <si>
    <t>Отвод 30° компрессионный ПЭ 100 75/75 SDR21 питьевая / 
Bend 30° compression PE 100 75/75 SDR17 drinking</t>
  </si>
  <si>
    <t>Отвод 90° компрессионный ПЭ 100 90/90 SDR17 питьевая / 
Bend 90° compression PE 100 90/90 SDR17 drinking</t>
  </si>
  <si>
    <t>Отвод 60°  компрессионный ПЭ 100 90/90 SDR17 питьевая / 
Bend 60° compression PE 100 90/90 SDR17 potable</t>
  </si>
  <si>
    <t>Отвод 30°  компрессионный ПЭ 100 90/90 SDR17 питьевая / 
Bend 30° compression PE 100 90/90 SDR17 potable</t>
  </si>
  <si>
    <t>Отвод 90° компрессионный ПЭ 100 110/110 SDR21 питьевая / 
Bend 90° compression PE 100 110/110 SDR21 drinking</t>
  </si>
  <si>
    <t>Отвод 30° компрессионный ПЭ 100 110/110 SDR21 питьевая / 
Bend 30° compression PE 100 110/110 SDR21 drinking</t>
  </si>
  <si>
    <t>Переход сварной ПЭ 100 ∅50/40 SDR17 / 
Welded transition PE 100 ∅50/40 SDR17</t>
  </si>
  <si>
    <t>Переход сварной ПЭ 100 ∅63/50 SDR17 / 
Welded transition PE 100 ∅63/50 SDR17</t>
  </si>
  <si>
    <t>Муфта компрессионная для труб ПЭ100 ∅20 / 
Compression coupling for PE100 pipes ∅20</t>
  </si>
  <si>
    <t>Муфта компрессионная для труб ПЭ100 ∅40 / 
Compression coupling for PE100 pipes ∅40</t>
  </si>
  <si>
    <t>Муфта компрессионная для труб ПЭ100 ∅50 / 
Compression coupling for PE100 pipes ∅50</t>
  </si>
  <si>
    <t>Муфта компрессионная для труб ПЭ100 ∅63 / 
Compression coupling for PE100 pipes ∅63</t>
  </si>
  <si>
    <t>Вывоз грунта на расстояние 5 км / 
Removal of soil over a distance of 5 km</t>
  </si>
  <si>
    <t>Вывоз грунта на расстояние 10 км / 
Removal of soil over a distance of 10 km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</si>
  <si>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</si>
  <si>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</si>
  <si>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</si>
  <si>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</si>
  <si>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</si>
  <si>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</si>
  <si>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</si>
  <si>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</si>
  <si>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</si>
  <si>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</si>
  <si>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</si>
  <si>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</si>
  <si>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</si>
  <si>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</si>
  <si>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Укладка стальных водопроводных труб с гидравлическим испытанием Д=159х4,0 мм / Laying steel water pipes with hydraulic testing D=159x4.0 mm</t>
  </si>
  <si>
    <t>Укладка стальных водопроводных труб с гидравлическим испытанием Д=89х4,0 мм / Laying steel water pipes with hydraulic testing D=89x4.0 mm</t>
  </si>
  <si>
    <t>Технология родника №1 / Spring technology No. 1</t>
  </si>
  <si>
    <t>Установка задвижка Ру=10кгс/см2 30ч6бр Д=100 мм / Installation of valve Ru=10kgs/cm2 30х6br D=100 mm</t>
  </si>
  <si>
    <t>Установка задвижка Ру=10кгс/см2 30ч6бр Д=80 мм / Installation of valve Ru=10kgs/cm2 30х6br D=80 mm</t>
  </si>
  <si>
    <t>Приварка фланец стальной плоский Ру=10кгс/см2 Д=150 мм / Welding flat steel flange Ru=10kgf/cm2 D=150 mm</t>
  </si>
  <si>
    <t>Приварка фланец стальной плоский Ру=10кгс/см2 Д=80 мм / Welding flat steel flange Ru=10kgf/cm2 D=80 mm</t>
  </si>
  <si>
    <t>Втулка под фланец ПЭ, Д=90 мм / Sleeve for PE flange, D=90 mm</t>
  </si>
  <si>
    <t>Отвод стальной сварной 90 ° Д=89х4 мм / 
Welded steel bend 90 ° D=89x4 mm</t>
  </si>
  <si>
    <t>Технология родника №2 / Spring technology No. 2</t>
  </si>
  <si>
    <t>Технология гаситела напора воды №1 / Water pressure damper technology No. 1</t>
  </si>
  <si>
    <t>Укладка стальных водопроводных труб с гидравлическим испытанием Д=1200х9,0 мм / Laying steel water pipes with hydraulic testing D=1200х9.0 mm</t>
  </si>
  <si>
    <t>Укладка стальных водопроводных труб с гидравлическим испытанием Д=89х3,0 мм / Laying steel water pipes with hydraulic testing D=89x3.0 mm</t>
  </si>
  <si>
    <t>Укладка стальных водопроводных труб с гидравлическим испытанием Д=57х3,5 мм / Laying steel water pipes with hydraulic testing D=57x3.5 mm</t>
  </si>
  <si>
    <t>Приварка фланец стальной плоский Ру=10кгс/см2 Д=50 мм / Welding flat steel flange Ru=10kgf/cm2 D=50 mm</t>
  </si>
  <si>
    <t>Установка задвижка Ру=10кгс/см2 30ч6бр Д=50 мм / Installation of valve Ru=10kgs/cm2 30х6br D=50 mm</t>
  </si>
  <si>
    <t>Установка клапан поплавковый Д=50 мм / Installation of float valve D=50 mm</t>
  </si>
  <si>
    <t>Отвод стальной сварной 90 ° Д=89х3 мм / 
Welded steel bend 90 ° D=89x3 mm</t>
  </si>
  <si>
    <t>Отвод стальной сварной 90 ° Д=57х3,5 мм / 
Welded steel bend 90 ° D=57x3,5 mm</t>
  </si>
  <si>
    <t>Втулка под фланец ПЭ Д=50 мм / Sleeve for PE flange D=50 mm</t>
  </si>
  <si>
    <t>Технология гаситела напора воды №2 / 
Water pressure damper technology No. 2</t>
  </si>
  <si>
    <t>Укладка стальных водопроводных труб с гидравлическим испытанием Д=76х4,0 мм / Laying steel water pipes with hydraulic testing D=76x4.0 mm</t>
  </si>
  <si>
    <t>Приварка фланец стальной плоский Ру=10кгс/см2 Д=65 мм / Welding flat steel flange Ru=10kgf/cm2 D=65 mm</t>
  </si>
  <si>
    <t>Установка задвижка Ру=10кгс/см2 30ч6бр Д=65 мм / Installation of valve Ru=10kgs/cm2 30х6br D=65 mm</t>
  </si>
  <si>
    <t>Установка клапан поплавковый Д=65 мм / Installation of float valve D=65 mm</t>
  </si>
  <si>
    <t>Отвод стальной сварной 90 ° Д=76х4 мм / 
Welded steel bend 90 ° D=76x4 mm</t>
  </si>
  <si>
    <t>Втулка под фланец ПЭ Д=75 мм / Sleeve for PE flange D=75 mm</t>
  </si>
  <si>
    <t>Втулка под фланец ПЭ Д=63 мм / Sleeve for PE flange D=63 mm</t>
  </si>
  <si>
    <t>Технология гаситела напора воды №3 / 
Water pressure damper technology No3</t>
  </si>
  <si>
    <t>Установка клапан поплавковый Д=80 мм / Installation of float valve D=80 mm</t>
  </si>
  <si>
    <t>Втулка под фланец ПЭ Д=90 мм / Sleeve for PE flange D=90 mm</t>
  </si>
  <si>
    <t>Технология гаситела напора воды №4 / 
Water pressure damper technology No4</t>
  </si>
  <si>
    <t>Технология гаситела напора воды №5 / 
Water pressure damper technology No5</t>
  </si>
  <si>
    <t>Укладка стальных водопроводных труб с гидравлическим испытанием Д=108х4,0 мм / Laying steel water pipes with hydraulic testing D=108x4.0 mm</t>
  </si>
  <si>
    <t>Технология гаситела напора воды №6 / 
Water pressure damper technology No.6</t>
  </si>
  <si>
    <t>Приварка фланец стальной плоский Ру=10кгс/см2 Д=100 мм / Welding flat steel flange Ru=10kgf/cm2 D=100 mm</t>
  </si>
  <si>
    <t>Установка клапан поплавковый Д=100 мм / Installation of float valve D=100 mm</t>
  </si>
  <si>
    <t>Отвод стальной сварной 90 ° Д=108х4 мм / 
Welded steel bend 90 ° D=108x4 mm</t>
  </si>
  <si>
    <t>Технология гаситела напора воды №7 / 
Water pressure damper technology No.7</t>
  </si>
  <si>
    <t>Отвод стальной сварной 90 ° Д=89х3,5 мм / 
Welded steel bend 90 ° D=89x3,5 mm</t>
  </si>
  <si>
    <t>м/м</t>
  </si>
  <si>
    <t>Прокладка трубы полипропиленовые PP-R РN16 Д=40х3,0 мм / Laying polypropylene pipes PP-R РN16 D=40x3.0 mm</t>
  </si>
  <si>
    <t>Прокладка трубы полипропиленовые PP-R РN16 Д=20х2,0 мм / Laying polypropylene pipes PP-R РN16 D=20x2.0 mm</t>
  </si>
  <si>
    <t>Установка полиэтиленовых фасонных частей: крестовин Д=40Х20мм / Installation of polyethylene fittings: crosses D=40X20mm</t>
  </si>
  <si>
    <t>Установка полиэтиленовых фасонных частей: отводов, колен, патрубков, переходов / Installation of polyethylene fittings: bends, elbows, pipes, transitions</t>
  </si>
  <si>
    <t>Отвод компрессионный для труб из ПЭ Д=40мм / Compression bend for PE pipes D=40mm</t>
  </si>
  <si>
    <t>Заглущка полипропиленовый  PP-R РN16 Д=40мм / Polypropylene plug PP-R РN16 D=40mm</t>
  </si>
  <si>
    <t>Вывоз мусора на р-не. 15 км на автомобиле, грузоподъемностью до 25 тонн. / Garbage removal at the dist. 15 km by car, with a carrying capacity of up to 25 tons.</t>
  </si>
  <si>
    <t>Устройство подстилающих и выравнивающих слоев оснований: из щебня t=8 см / The construction of the underlying and sports layers is based on: crushed stone t=8 cm.</t>
  </si>
  <si>
    <t>Устройство покрытия толщиной 6 см из горячих асфальтобетонных смесей плотных мелкозернистых типа АБВ, плотность каменных материалов: 2,5-2,9 т/м3 / Construction of a coating 6 cm thick from hot asphalt concrete mixtures of dense fine-grained type ABV, density of stone materials: 2.5-2.9 t/m3</t>
  </si>
  <si>
    <t>Подвоз асфальтобетонна из расстояние 15 км на автомашине грузоподъемностью до 25 т, при стоимости топлива 11,4 сомони / Delivery of asphalt concrete from a distance of 15 km by vehicle with a carrying capacity of up to 25 tons, with a fuel cost of 11.4 somoni</t>
  </si>
  <si>
    <t>Устройство фундаментов под сетчатое на металлических стойках Бетон М200 / Construction of foundations for mesh on metal racks Concrete M200</t>
  </si>
  <si>
    <t>Изготовленные и монтаж металлический ворота / Manufactured and installed metal gates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</si>
  <si>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</si>
  <si>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</si>
  <si>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</si>
  <si>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</si>
  <si>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</si>
  <si>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</si>
  <si>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</si>
  <si>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</si>
  <si>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</si>
  <si>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</si>
  <si>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</si>
  <si>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</si>
  <si>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</si>
  <si>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</si>
  <si>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</si>
  <si>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</si>
  <si>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</si>
  <si>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</si>
  <si>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6.1</t>
  </si>
  <si>
    <t>7.1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</si>
  <si>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</si>
  <si>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</si>
  <si>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</si>
  <si>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</si>
  <si>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</si>
  <si>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</si>
  <si>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</si>
  <si>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</si>
  <si>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Родник №1 / 'Spring No. 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</si>
  <si>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</si>
  <si>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</si>
  <si>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</si>
  <si>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</si>
  <si>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</si>
  <si>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</si>
  <si>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</si>
  <si>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</si>
  <si>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Гаситель напора воды №1 / 'Water pressure damper No. 1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</si>
  <si>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</si>
  <si>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</si>
  <si>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</si>
  <si>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</si>
  <si>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</si>
  <si>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</si>
  <si>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</si>
  <si>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</si>
  <si>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</si>
  <si>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</si>
  <si>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Гаситель напора воды №2 / 'Water pressure damper No. 2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</si>
  <si>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</si>
  <si>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</si>
  <si>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</si>
  <si>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</si>
  <si>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</si>
  <si>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</si>
  <si>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</si>
  <si>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</si>
  <si>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</si>
  <si>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</si>
  <si>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</si>
  <si>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</si>
  <si>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</si>
  <si>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</si>
  <si>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</si>
  <si>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</si>
  <si>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Гаситель напора воды №3 / 'Water pressure damper No. 3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</si>
  <si>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</si>
  <si>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</si>
  <si>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</si>
  <si>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</si>
  <si>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</si>
  <si>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</si>
  <si>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</si>
  <si>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</si>
  <si>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A</t>
  </si>
  <si>
    <t>Разработка грунта с перемещением до 10 м бульдозерами мощностью: 59 (80) кВт (л.с.), 2 группа грунтов / Development of soil with movement of up to 10 m using bulldozers with power: 59 (80) kW (hp), 2 group of soils</t>
  </si>
  <si>
    <t>Огрунтовка металлических поверхностей за один раз грунтовкой ГФ-021 / One-time priming of metal surfaces with GF-021 primer</t>
  </si>
  <si>
    <t>Масляная окраска металлических поверхностей: количество окрасок 2 / Oil painting of metal surfaces: number of colors 2</t>
  </si>
  <si>
    <t>Крышка люка / Manhole cover</t>
  </si>
  <si>
    <t>Обетонирование вокруг стальной труб / Concreting around steel pipes</t>
  </si>
  <si>
    <t>2.32</t>
  </si>
  <si>
    <t>2.33</t>
  </si>
  <si>
    <t>2.34</t>
  </si>
  <si>
    <t>2.35</t>
  </si>
  <si>
    <t>2.36</t>
  </si>
  <si>
    <t>2.37</t>
  </si>
  <si>
    <t>2.38</t>
  </si>
  <si>
    <t>2.39</t>
  </si>
  <si>
    <t>Проволока Ф4мм  А240 L=100мм / Wire Ф4mm А240 L=100mm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</si>
  <si>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</si>
  <si>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</si>
  <si>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</si>
  <si>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</si>
  <si>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</si>
  <si>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</si>
  <si>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</si>
  <si>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</si>
  <si>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</si>
  <si>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</si>
  <si>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</si>
  <si>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Гаситель напора воды №4 / Water pressure damper No.4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</si>
  <si>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</si>
  <si>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</si>
  <si>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</si>
  <si>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</si>
  <si>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</si>
  <si>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</si>
  <si>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</si>
  <si>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</si>
  <si>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</si>
  <si>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</si>
  <si>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</si>
  <si>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</si>
  <si>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</si>
  <si>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</si>
  <si>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</si>
  <si>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Гаситель напора воды №5 / Water pressure damper No.5</t>
  </si>
  <si>
    <t>12.1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</si>
  <si>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</si>
  <si>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</si>
  <si>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</si>
  <si>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</si>
  <si>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</si>
  <si>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</si>
  <si>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</si>
  <si>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</si>
  <si>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</si>
  <si>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</si>
  <si>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</si>
  <si>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</si>
  <si>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</si>
  <si>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</si>
  <si>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13.1</t>
  </si>
  <si>
    <t>13.1.1</t>
  </si>
  <si>
    <t>Гаситель напора воды №6 / Water pressure damper No.6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</si>
  <si>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</si>
  <si>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</si>
  <si>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</si>
  <si>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</si>
  <si>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</si>
  <si>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</si>
  <si>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</si>
  <si>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</si>
  <si>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</si>
  <si>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</si>
  <si>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</si>
  <si>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</si>
  <si>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</si>
  <si>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</si>
  <si>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</si>
  <si>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</si>
  <si>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</si>
  <si>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14.1</t>
  </si>
  <si>
    <t>Гаситель напора воды №7 / Water pressure damper No.7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</si>
  <si>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</si>
  <si>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</si>
  <si>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</si>
  <si>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</si>
  <si>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</si>
  <si>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</si>
  <si>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</si>
  <si>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</si>
  <si>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</si>
  <si>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15.2.1</t>
  </si>
  <si>
    <t>15.2.2</t>
  </si>
  <si>
    <t>15.2.3</t>
  </si>
  <si>
    <t>15.2.9</t>
  </si>
  <si>
    <t>15.2.10</t>
  </si>
  <si>
    <t>15.2.12</t>
  </si>
  <si>
    <t>16.1.1</t>
  </si>
  <si>
    <t>16.1.2</t>
  </si>
  <si>
    <t>16.1.3</t>
  </si>
  <si>
    <t>16.1.4</t>
  </si>
  <si>
    <t>16.1.5</t>
  </si>
  <si>
    <t>16.1.6</t>
  </si>
  <si>
    <t>16.1.7</t>
  </si>
  <si>
    <t>17.1.1</t>
  </si>
  <si>
    <t>17.1.2</t>
  </si>
  <si>
    <t>17.1.3</t>
  </si>
  <si>
    <t>17.1.4</t>
  </si>
  <si>
    <t>17.1.5</t>
  </si>
  <si>
    <t>17.1.6</t>
  </si>
  <si>
    <t>17.1.7</t>
  </si>
  <si>
    <t>18.1.1</t>
  </si>
  <si>
    <t>18.1.2</t>
  </si>
  <si>
    <t>18.1.3</t>
  </si>
  <si>
    <t>18.1.4</t>
  </si>
  <si>
    <t>18.1.5</t>
  </si>
  <si>
    <t>18.1.6</t>
  </si>
  <si>
    <t>18.1.7</t>
  </si>
  <si>
    <t>19.1.1</t>
  </si>
  <si>
    <t>19.1.2</t>
  </si>
  <si>
    <t>19.1.3</t>
  </si>
  <si>
    <t>19.1.4</t>
  </si>
  <si>
    <t>19.1.5</t>
  </si>
  <si>
    <t>19.1.6</t>
  </si>
  <si>
    <t>19.1.7</t>
  </si>
  <si>
    <t>20.1.1</t>
  </si>
  <si>
    <t>20.1.2</t>
  </si>
  <si>
    <t>20.1.3</t>
  </si>
  <si>
    <t>20.1.4</t>
  </si>
  <si>
    <t>20.1.5</t>
  </si>
  <si>
    <t>20.1.6</t>
  </si>
  <si>
    <t>20.1.7</t>
  </si>
  <si>
    <t>21.1</t>
  </si>
  <si>
    <t>21.2</t>
  </si>
  <si>
    <t>21.3</t>
  </si>
  <si>
    <t>21.4</t>
  </si>
  <si>
    <t>22.1</t>
  </si>
  <si>
    <t>22.1.1</t>
  </si>
  <si>
    <t>22.1.2</t>
  </si>
  <si>
    <t>22.1.3</t>
  </si>
  <si>
    <t>22.2</t>
  </si>
  <si>
    <t>22.2.1</t>
  </si>
  <si>
    <t>22.2.2</t>
  </si>
  <si>
    <t>22.2.3</t>
  </si>
  <si>
    <t>22.2.4</t>
  </si>
  <si>
    <t>22.2.5</t>
  </si>
  <si>
    <t>22.2.6</t>
  </si>
  <si>
    <t>22.2.7</t>
  </si>
  <si>
    <t>Земляные работы ручным способом для труб Д=20 мм / Manual excavation for pipes D=20 mm</t>
  </si>
  <si>
    <t>Распределительный водопроводные сети В1 / Distribution water supply networks B1</t>
  </si>
  <si>
    <t>Наружная водоснабжения / Outdoor water supply</t>
  </si>
  <si>
    <t>Резервуар 80 м3 /  Reservoir 80 m3</t>
  </si>
  <si>
    <t>Засыпка вручную траншей, пазух котлованов и ям, группа грунтов: 1 / Manual backfilling of trenches, pits and holes, soil group: 1</t>
  </si>
  <si>
    <t>Завоз грунт  на расст. до 1 км на автомашине грузоподъемностью до 25 т, стоимость топлива 11,4 сомони / Delivery of soil at a distance of up to 1 km by a vehicle with a load capacity of up to 25 tons, fuel cost 11.4 somoni</t>
  </si>
  <si>
    <t>Погрузка грунта / Loading of soil</t>
  </si>
  <si>
    <t>Стоимость гравий / Cost of gravel</t>
  </si>
  <si>
    <t>Завоз гравий  на расст. до 5 км на автомашине грузоподъемностью до 25 т, стоимость топлива 11,4 сомони / Delivery of gravel at a distance of up to 5 km by a vehicle with a load capacity of up to 25 tons, fuel cost 11.4 somoni</t>
  </si>
  <si>
    <t>Устройство фундаментных плит железобетонных: плоских Бетон В 25 М:350 / Construction of reinforced concrete foundation slabs: flat Concrete B 25 M:350</t>
  </si>
  <si>
    <t>Гидроизоляция внутренная из церезита 166 в 2 слоя по полу резервуара / Internal waterproofing made of Ceresit 166 in 2 layers on the tank floor</t>
  </si>
  <si>
    <t>Устройство стяжка из цементно песчаного раствора для
создания уклона по днищу резервуара hcp= 6см / Construction of a cement-sand mortar screed to create a slope along the bottom of the tank hcp= 6 cm</t>
  </si>
  <si>
    <t>Гидроизоляция боковая обмазочная битумная в 2 слоя / Waterproofing side coating bitumen in 2 layers</t>
  </si>
  <si>
    <t>Гидроизоляция внутренная из церезита 166 в 2 слоя / Internal waterproofing made of Ceresit 166 in 2 layers</t>
  </si>
  <si>
    <t>Установка обрамления проема / Installing the opening frame</t>
  </si>
  <si>
    <t>Стремянка металлическая изготовление и монтаж / Metal stepladder manufacturing and installation</t>
  </si>
  <si>
    <t>Монтаж стальной труб Д=219х6 мм / Installation of steel pipes D=219x6 mm</t>
  </si>
  <si>
    <t>Установка закладных деталей ЗД-1 / Installation of embedded parts ZD-1</t>
  </si>
  <si>
    <t>Установка сальник / Installing the seal</t>
  </si>
  <si>
    <t>Сальник Ду 150 мм / Seal Du 150 mm</t>
  </si>
  <si>
    <t>Сальник Ду 100 мм / Seal Du 100 mm</t>
  </si>
  <si>
    <t>Устройство люк лаза арматура А3 / Device manhole fittings A3</t>
  </si>
  <si>
    <t>Установка фланцевых соединений на стальных трубопроводах диаметром: 80 мм / Installation of flange connections on steel pipelines with a diameter of: 80 mm</t>
  </si>
  <si>
    <t>Установка клапан автоматический поплавковый Д=80 мм / Installation of automatic float valve D=80 mm</t>
  </si>
  <si>
    <t>Заделка сальников при проходе труб через фундаменты или стены подвала диаметром: до 100 мм / Sealing of glands when pipes pass through foundations or basement walls with a diameter of up to 100 mm</t>
  </si>
  <si>
    <t>Заделка сальников при проходе труб через фундаменты или стены подвала диаметром: до 80 мм / Sealing of glands when pipes pass through foundations or basement walls with a diameter of up to 80 mm</t>
  </si>
  <si>
    <t>Установка фасонных частей стальных сварных / Installation of welded steel fittings</t>
  </si>
  <si>
    <t>Проёмы / Openings</t>
  </si>
  <si>
    <t>Технологическая часть / Technological part</t>
  </si>
  <si>
    <t>Трубопроводы / Pipelines</t>
  </si>
  <si>
    <t>Прокладка внутренних трубопроводов водоснабжения  из полипропиленовых труб: PPR-C Д=25 мм / Laying of internal water supply pipelines from polypropylene pipes: PPR-C D=25 mm</t>
  </si>
  <si>
    <t>Прокладка внутренних трубопроводов водоснабжения  из полипропиленовых труб: PPR-C Д=20 мм / Laying of internal water supply pipelines from polypropylene pipes: PPR-C D=20 mm</t>
  </si>
  <si>
    <t>Установка задвижек диаметром: 100 мм / Installation of valves with diameter: 100 mm</t>
  </si>
  <si>
    <t>Вентиль с ПЭ патрубками для сварки ∅40, PN10 / Valve with PE pipes for welding ∅40, PN10</t>
  </si>
  <si>
    <t>Разработка грунта в отвал экскаваторами типа "ATLAS", "VOLVO", "KOMATSU", "HITACHI", "LIEBHER" с ковшом вместимостью 0,65 (0,5-1) м3, группа грунтов: 2 / Soil development into a dump by excavators of the type "ATLAS", "VOLVO", "KOMATSU", "HITACHI", "LIEBHER" with a bucket capacity of 0.65 (0.5-1) m3, soil group: 2</t>
  </si>
  <si>
    <t>Родник №2 / Spring No. 2</t>
  </si>
  <si>
    <t>Строительство системы водоснабжения для села Майдони Нав, города Рогун, Раштской долины / Construction of a water supply system for the village of Maidoni Nav, the city of Rogun, Rasht Valley</t>
  </si>
  <si>
    <t>Гидроизоляция перекрытий горизонтальная оклеечная в 2 слоя / Horizontal adhesive waterproofing of floors in 2 layers</t>
  </si>
  <si>
    <t>Арматура А3 Росийская / Rebar A3 Russian</t>
  </si>
  <si>
    <t>Арматура А1 Росийская / Rebar A1 Russian</t>
  </si>
  <si>
    <t>1.47</t>
  </si>
  <si>
    <t>Завоз  песка из  расст. до 10 км на автомашине грузоподъемностью до 25 т, стоимость топлива 11,4 сомони / Delivery of sand from a distance of up to 10 km by a vehicle with a load capacity of up to 25 tons, fuel cost 11.4 somoni</t>
  </si>
  <si>
    <t>Стоимость песка / Sand cost</t>
  </si>
  <si>
    <t>Обратная засыпка песка вручную t=10см / Backfilling of sand manually t=10 cm</t>
  </si>
  <si>
    <t>Засыпка боковая и защитный слой из песка / Side backfill and protective layer of sand</t>
  </si>
  <si>
    <t>Обратная засыпка грунта вручную,  группа грунтов 1 / Manual backfilling of soil, soil group 1</t>
  </si>
  <si>
    <t>Нанесение нормальной антикоррозионной битумно-резиновой или битумно-полимерной изоляции на стальные трубопроводы Д=159х4,0 мм / Application of normal anti-corrosion bitumen-rubber or bitumen-polymer insulation on steel pipelines D=159x4.0 mm</t>
  </si>
  <si>
    <t>Нанесение нормальной антикоррозионной битумно-резиновой или битумно-полимерной изоляции на стальные трубопроводы Д=108х4,0 мм / Application of normal anti-corrosion bitumen-rubber or bitumen-polymer insulation on steel pipelines D=108x4.0 mm</t>
  </si>
  <si>
    <t>Нанесение нормальной антикоррозионной битумно-резиновой или битумно-полимерной изоляции на стальные трубопроводы Д=89х4,0 мм / Application of normal anti-corrosion bitumen-rubber or bitumen-polymer insulation on steel pipelines D=89x4.0 mm</t>
  </si>
  <si>
    <t>Установка клапан захлопка Д=150 мм / Installation of flap valve D=150 mm</t>
  </si>
  <si>
    <t>Тройник переход сварной Д=160х110 мм ПЭ 100 SDR17 питьевая / Welded tee transition D=160x110 mm PE 100 SDR17 drinking</t>
  </si>
  <si>
    <t>Тройник переход сварной Д=110х63мм ПЭ 100 SDR17 питьевая / Welded tee transition D=110x63 mm PE 100 SDR17 drinking</t>
  </si>
  <si>
    <t>Крестовина переход сварной Д=90х50мм ПЭ 100 SDR17 питьевая / Welded cross transition D=90x50 mm PE 100 SDR17 drinking</t>
  </si>
  <si>
    <t>Отвод 90° сварной ПЭ 100 Д=110/110 мм SDR17 питьевая / Welded 90° elbow PE 100 D=110/110 mm SDR17 drinking</t>
  </si>
  <si>
    <t>Отвод 30° сварной ПЭ 100 Д=90/90 мм SDR17 питьевая / Welded 30° elbow PE 100 D=90/90 mm SDR17 drinking</t>
  </si>
  <si>
    <t>Отвод 90° сварной ПЭ 100 Д=63/63 мм SDR17 питьевая / Welded 90° elbow PE 100 D=63/63 mm SDR17 drinking</t>
  </si>
  <si>
    <t>Отвод 90° сварной ПЭ 100 Д=25/25 мм SDR13,6 питьевая / 90° welded elbow PE 100 D=25/25 mm SDR13.6 drinking</t>
  </si>
  <si>
    <t>Втулка под фланцы  Д=160х150 мм  / Flange sleeve D=160x150 mm</t>
  </si>
  <si>
    <t>Втулка под фланцы  Д=90х80 мм / Flange sleeve D=90x80 mm</t>
  </si>
  <si>
    <t>Втулка под фланцы  Д=63х50 мм / Flange sleeve D=93x50 mm</t>
  </si>
  <si>
    <t>Переход ПЭ на сталь Д=160/150 мм / PE to steel transition D=160/150 mm</t>
  </si>
  <si>
    <t>Переход ПЭ на сталь Д=110/100 мм / PE to steel transition D=110/100 mm</t>
  </si>
  <si>
    <t>Переход ПЭ на сталь  Д=90/89 мм / PE to steel transition D=90/89 mm</t>
  </si>
  <si>
    <t>Переход ПЭ на сталь  Д=50/25 мм / PE to steel transition D=50/25 mm</t>
  </si>
  <si>
    <t>Переход ПЭ на сталь  Д=50/20 мм / PE to steel transition D=50/20 mm</t>
  </si>
  <si>
    <t>Сигнальная лента  / Signal tape</t>
  </si>
  <si>
    <t>Розлив вяжущих материалов 0,5л/1м2 / Binding materials filling 0.5 l/1 m2</t>
  </si>
  <si>
    <t>Розлив вяжущих материалов 0,3л/1м2 / Binding materials filling 0.3 l/1 m2</t>
  </si>
  <si>
    <t>Разборка и восстановление асфальтобетонного покрытия / Dismantling and restoration of asphalt concrete pavement</t>
  </si>
  <si>
    <t>Все цифры округлены в общем столбце до двух после запятой / All the Figures are rounded up in the total column to two decimal places.</t>
  </si>
  <si>
    <t>1.48</t>
  </si>
  <si>
    <t>Устройство грунтовых подушек на просадочных грунтах методом послойной укатки (Грунтовая подушка принять из суглинка 30% и галечникого грунта 70%) / Construction of soil cushions on subsidence soils using the layer-by-layer compaction method (The soil cushion should be made up of 30% loam and 70% pebble soil)</t>
  </si>
  <si>
    <t>Укладка трубы напорные из полиэтилена ПЭ100 SDR13,6 S6 Д=20х2 мм / Laying pressure pipes made of polyethylene PE100 SDR13,6 S6 D=20х2 mm</t>
  </si>
  <si>
    <t>Укладка трубы напорные из полиэтилена ПЭ100 SDR13,6 S6 Д=25х2 мм / Laying pressure pipes made of polyethylene PE100 SDR13,6 S6 D=25х2 mm</t>
  </si>
  <si>
    <t>Доставка, укладка и промывка с дезинфекцией трубопроводов из полиэтиленовых труб. Труба ПЭ 100 SDR 9 - 20x2.4 питьевая / Delivery, installation and washing with disinfection of pipelines made of polyethylene pipes. Pipe PE 100 SDR 9 - 20x2.4 drinking</t>
  </si>
  <si>
    <t>Доставка, укладка, гидроиспытание и промывка с дезинфекцией трубопроводов из полиэтиленовых труб. Труба ПЭ 100 SDR 17 - 75х4,7 питьевая / Delivery, installation and washing with disinfection of pipelines made of polyethylene pipes. Pipe PE 100 SDR 17 - 75x4.7 drinking</t>
  </si>
  <si>
    <t>Доставка, укладка, гидроиспытание и промывка с дезинфекцией трубопроводов из полиэтиленовых труб. Труба ПЭ 100 SDR 17 - 63х3.8 питьевая / Delivery, installation and washing with disinfection of pipelines made of polyethylene pipes. Pipe PE 100 SDR 17 - 63x3.8 drinking</t>
  </si>
  <si>
    <t>Доставка, укладка, гидроиспытание и промывка с дезинфекцией трубопроводов из полиэтиленовых труб. Труба ПЭ 100 SDR 17 - 50х3 питьевая / Delivery, installation and washing with disinfection of pipelines made of polyethylene pipes. Pipe PE 100 SDR 17 - 50x3 drinking</t>
  </si>
  <si>
    <t>Доставка, укладка, гидроиспытание и промывка с дезинфекцией трубопроводов из полиэтиленовых труб. Труба ПЭ 100 SDR 17 - 40х2,4 питьевая / Delivery, installation and washing with disinfection of pipelines made of polyethylene pipes. Pipe PE 100 SDR 17 - 40x2.4 drinking</t>
  </si>
  <si>
    <t>Доставка, укладка, гидроиспытание и промывка с дезинфекцией трубопроводов из полиэтиленовых труб. Труба ПЭ 100 SDR 17 - 90х5,4 питьевая / Delivery, installation and washing with disinfection of pipelines made of polyethylene pipes. Pipe PE 100 SDR 17 - 90x5.4 drinking</t>
  </si>
  <si>
    <t>Доставка, укладка, гидроиспытание и промывка с дезинфекцией трубопроводов из полиэтиленовых труб. Труба ПЭ 100 SDR 17 - 110х6,6 питьевая / Delivery, installation and washing with disinfection of pipelines made of polyethylene pipes. Pipe PE 100 SDR 17 - 110x6.6 drinking</t>
  </si>
  <si>
    <t>Колодец размером 1000х1000х1600 / Well size 1000x1000x1600</t>
  </si>
  <si>
    <t>м3/ m3</t>
  </si>
  <si>
    <t>Установка закладных деталей ЗД-1 / Installation of embedded parts</t>
  </si>
  <si>
    <t>Колодец размером 1000х1000х500 / Well size 1000x1000x500</t>
  </si>
  <si>
    <t>Распределительный узел на 12 точек (4 шт) / Distribution unit for 12 points (4 pcs)</t>
  </si>
  <si>
    <t>Муфта компрессионная для труб из ПЭ/ППР Д=40мм / Compression coupling for PE/PPR pipes D=40mm</t>
  </si>
  <si>
    <t>Распределительный узел на 11 точек (2 шт) / Distribution unit for 11 points (2 pcs)</t>
  </si>
  <si>
    <t>Распределительный узел на 10 точек (5 шт) / Distribution unit for 10 points (5 pcs)</t>
  </si>
  <si>
    <t>Распределительный узел на 9 точек (3 шт) / Distribution unit for 9 points (3 pcs)</t>
  </si>
  <si>
    <t>Заглущка полипропиленовый  PP-R РN16 Д=20мм / Polypropylene plug PP-R РN16 D=20mm</t>
  </si>
  <si>
    <t>Распределительный узел на 8 точек (5 шт) / Distribution unit for 8 points (5 pcs))</t>
  </si>
  <si>
    <t>Распределительный узел на 7 точек (4 шт) / Distribution unit for 7 points (4 pcs))</t>
  </si>
  <si>
    <t>Водомерный узел  (215 шт)</t>
  </si>
  <si>
    <t>Промывка с дезинфекцией трубопроводов Д=63х3,8 мм / Flushing and disinfection of pipelines D=63x3.8 mm</t>
  </si>
  <si>
    <t>Укладка трубы напорные из полиэтилена ПЭ100 SDR17 S8 Д=63х3,8 мм / Laying pressure pipes made of polyethylene PE100 SDR17 S8 D=63х3,8 mm</t>
  </si>
  <si>
    <t xml:space="preserve">Отвод 90° компрессионный ПЭ 100 20 SDR13,6 питьевая </t>
  </si>
  <si>
    <t>Копание ям вручную, группа грунтов: 2 / Manual digging of holes, soil group: 2</t>
  </si>
  <si>
    <t>Обратная засыпка грунта вручную, группа грунтов 1 / Manual backfilling of soil, soil group 1</t>
  </si>
  <si>
    <t>Уплотнение грунта пневматическими трамбовками, группа грунтов: 1, 2 / Compacting soil with pneumatic rammers, soil group: 1, 2</t>
  </si>
  <si>
    <t>Погрузка грунта вручную на автомобили-самосвалы с выгрузкой / Manual loading of soil onto dump trucks with unloading</t>
  </si>
  <si>
    <t>Устройство ж/б ленточных фундаментов Фмл-1 из Бетона М:200 кл. В15 / Construction of reinforced concrete strip foundations Fml-1 from concrete M:200 class B15</t>
  </si>
  <si>
    <t>Установка закладных деталей Зд-1 / Installation of embedded parts Zd-1</t>
  </si>
  <si>
    <t>Изготовленные металлический стойка СТ-1 / Manufactured metal rack ST-1</t>
  </si>
  <si>
    <t>Изготовленные и монтаж металлический стойка СТ-1 из профиля 100х100х7мм / Manufactured and installed metal rack ST-1 from a 100x100x7mm profile</t>
  </si>
  <si>
    <t>Изготовленные и монтаж металлический профиль 50х50х5мм / Manufactured and installed metal profile 50x50x5mm</t>
  </si>
  <si>
    <t>Покрытия / Coverings</t>
  </si>
  <si>
    <t>Установка стропил / Installation of rafters</t>
  </si>
  <si>
    <t>Установка обрешетка / Installation of lathing</t>
  </si>
  <si>
    <t>Огнезащита деревянных конструкций: ферм, арок, балок, стропил, мауэрлатов / Fire protection of wooden structures: trusses, arches, beams, rafters, wall plates</t>
  </si>
  <si>
    <t>Устройство пароизоляционная мембрана / Installation of vapor barrier membrane</t>
  </si>
  <si>
    <t>Устройство черного потолка из досок т. 25мм / Installation of black ceiling from 25mm boards</t>
  </si>
  <si>
    <t>Устройство выравнивающих стяжек / Installation of leveling screeds</t>
  </si>
  <si>
    <t>Прогон Пр-1 / Run Pr-1</t>
  </si>
  <si>
    <t>Изготовленные и монтаж металлический прогон Пр-1 из профиля 80х100х5мм / Manufactured and installed metal run Pr-1 from a profile 80x100x5mm</t>
  </si>
  <si>
    <t>Кровля / Roofing</t>
  </si>
  <si>
    <t>Устройство кровель из оцинкованной стали: с настенными желобами / Installation of galvanized steel roofs: with wall gutters</t>
  </si>
  <si>
    <t>Установка воронок водосточных / Installation of drainage funnels</t>
  </si>
  <si>
    <t>Установка водосточных труб Д=120мм / Installation of drainpipes D=120mm</t>
  </si>
  <si>
    <t>Установка дверных блоков из ПХВ / Installation of PVC door units</t>
  </si>
  <si>
    <t>Установка оконных блоков из ПХВ / Installation of PVC window units</t>
  </si>
  <si>
    <t>Внутренная отделка / Interior finishing</t>
  </si>
  <si>
    <t>Уплотнение грунта щебнем / Compacting soil with crushed stone</t>
  </si>
  <si>
    <t>Устройство подстилающих слоев бетонных БМ100 / Construction of underlying layers of BM100 concrete</t>
  </si>
  <si>
    <t>Устройство гидроизоляции  рулонными материалами на битуме / Construction of waterproofing with bitumen-based roll materials</t>
  </si>
  <si>
    <t>Устройство покрытий полов из плитки кислотоупорная / Construction of floor coverings made of acid-resistant tiles</t>
  </si>
  <si>
    <t>Устройство подвесной потолок из пластика по металлическому каркасу / Device suspended ceiling made of plastic on a metal frame</t>
  </si>
  <si>
    <t>Обшивка из пластика по металлическому каркасу / Plastic sheathing on a metal frame</t>
  </si>
  <si>
    <t>Устройство теплоизоляция 1 слой из вата / Device thermal insulation 1 layer of cotton wool</t>
  </si>
  <si>
    <t>Устройство пенопористирол / Device foam polystyrene</t>
  </si>
  <si>
    <t>Устройство пароизоляционная мембрана / Device vapor barrier membrane</t>
  </si>
  <si>
    <t>Наружняя отделка / Exterior finishing</t>
  </si>
  <si>
    <t>Цоколь / Plinth</t>
  </si>
  <si>
    <t>Улучшенная штукатурка цементно-известковым раствором по камню: стен / Improved plastering with cement-lime mortar on stone: walls</t>
  </si>
  <si>
    <t>Водоэмульсионная окраска стен / Water-based painting of walls</t>
  </si>
  <si>
    <t>Наружная обшивка стен из 
профелированных кровельных листов по металлическому каркасу / External wall cladding made of
profiled roofing sheets on a metal frame</t>
  </si>
  <si>
    <t>Прокладка внутренних трубопроводов водоснабжения  из полипропиленовых труб: PPR-C Д=32 мм / Laying of internal water supply pipelines from polypropylene pipes: PPR-C D=32 mm</t>
  </si>
  <si>
    <t>Установка шаровой кран Д=32 мм / Installation of ball valve D=32 mm</t>
  </si>
  <si>
    <t>Трубы канализационные  Д=110 мм / Sewer pipes D=110 mm</t>
  </si>
  <si>
    <t>Колено (угольник) 90° PPRС Д=20 мм / Elbow (angle) 90° PPRC D=20 mm</t>
  </si>
  <si>
    <t>Колено (угольник) 90° PPRС Д=25 мм / Elbow (angle) 90° PPRC D=25 mm</t>
  </si>
  <si>
    <t>Колено (угольник) 90° PPRС Д=32 мм / Elbow (angle) 90° PPRC D=32 mm</t>
  </si>
  <si>
    <t>Колено (угольник) 45° PPRС Д=25 мм / Elbow (angle) 45° PPRC D=25 mm</t>
  </si>
  <si>
    <t>Тройник PPRС Д=20 мм / Tee PPRC D=20 mm</t>
  </si>
  <si>
    <t>Крепление одинарное PPRС Д=25 мм / Single mount PPRС D=25 mm</t>
  </si>
  <si>
    <t>Крепление одинарное PPRС Д=32 мм / Single mount PPRС D=32 mm</t>
  </si>
  <si>
    <t>Штуцер для ввод в бак с наружной резьбой 1" / Nipple for tank input with external thread 1"</t>
  </si>
  <si>
    <t>Штуцер для ввод в бак с наружной резьбой 3/4" / Nipple for tank input with external thread 3/4"</t>
  </si>
  <si>
    <t>Муфта комбинированная внутренней резьбой PPRС 20-3/4 / Coupling combined with internal thread PPRC 20-3/4</t>
  </si>
  <si>
    <t>Муфта комбинированная внутренней резьбой PPRС 32-1˝ / Coupling combined with internal thread PPRC 32-1˝</t>
  </si>
  <si>
    <t>Переход с металлической вставкой и накидной гайкой PPRС 25-1˝ / Transition with metal insert and union nut PPRC 25-1˝</t>
  </si>
  <si>
    <t>Отвод 45° Д=110 мм / 45° elbow D=110 mm</t>
  </si>
  <si>
    <t>Трап вертикальный с двойным затвором Д=110 мм 150х150мм / Vertical trap with double lock D=110 mm 150x150mm</t>
  </si>
  <si>
    <t>Хомут для крепление трубы Д=110 мм / Clamp for fastening pipe D=110 mm</t>
  </si>
  <si>
    <t>Контрольный колодец / Control well</t>
  </si>
  <si>
    <t>Копание ям вручную, группа грунтов: 4 / Manual digging of holes, soil group: 4</t>
  </si>
  <si>
    <t>Обратная засыпка грунта вручную,  группа грунтов 3 / Manual backfilling of soil, soil group 3</t>
  </si>
  <si>
    <t>Устройство круглых колодцев из сборного железобетона в грунтах: сухих / Construction of round wells made of precast reinforced concrete in soils: dry</t>
  </si>
  <si>
    <t>КЦД-10 / KTsD-10</t>
  </si>
  <si>
    <t>КЦ-10-9 / KTs-10-9</t>
  </si>
  <si>
    <t>КЦП1-10-1 / KTsP1-10-1</t>
  </si>
  <si>
    <t>Люк Л / Lyuk L</t>
  </si>
  <si>
    <t>Стремянка С-1 / Stepladder S-1</t>
  </si>
  <si>
    <t>3.44</t>
  </si>
  <si>
    <t>3.45</t>
  </si>
  <si>
    <t>3.46</t>
  </si>
  <si>
    <t>3.47</t>
  </si>
  <si>
    <t>3.48</t>
  </si>
  <si>
    <t>Втулка под фланец ПЭ Д=110 мм / Sleeve for PE flange D=110 mm</t>
  </si>
  <si>
    <t>Муфта компрессионная для труб из ПЭ/ППР Д=20мм / Compression coupling for PE/PPR pipes D=20mm</t>
  </si>
  <si>
    <t>Установка счетчиков (водомеров) диаметром: ВКМ-15 / Installation of meters (water meters) with diameter: VKM-15</t>
  </si>
  <si>
    <t>Кран шаровой с американкой Д=15 мм / Ball valve with union D=15 mm</t>
  </si>
  <si>
    <t>Фильтр Y-образный механический Д=15 мм / Y-shaped mechanical filter D=15 mm</t>
  </si>
  <si>
    <t>Муфта компрессионная Д=20 мм с наружной резьбой PN10 / Compression coupling D=20 mm with external thread PN10</t>
  </si>
  <si>
    <t>Отвод Д=120мм / Elbow D=120mm</t>
  </si>
  <si>
    <t>тн/tn</t>
  </si>
  <si>
    <t>Устройство основания из песка / Construction of a sand foundation</t>
  </si>
  <si>
    <t>Устройство щебень для колодца / Crushed stone device for a well</t>
  </si>
  <si>
    <t>Кладка стен из бутового камня / Laying walls from rubble stone</t>
  </si>
  <si>
    <t>Устройство цементно-песчаный раствор марки М-100 / Device cement-sand mortar grade M-100</t>
  </si>
  <si>
    <t>Стен и перекрытия / Walls and ceilings</t>
  </si>
  <si>
    <t>Устройство ж/б перекрытий Бетон В 20 М:250 / Installation of reinforced concrete floors Concrete B 20 M:250</t>
  </si>
  <si>
    <t>Установка стремянка / Installation of a stepladder</t>
  </si>
  <si>
    <t>Герметизация зазоров между трубой и гидроизоляцией, битумной мастикой Д=108х5,0 мм / Sealing gaps between the pipe and waterproofing, bitumen mastic D=108x5.0 mm</t>
  </si>
  <si>
    <t>Установка футляр Д=108х4,0 мм / Installation case D=108x4.0 mm</t>
  </si>
  <si>
    <t>Люк Т / Luke T</t>
  </si>
  <si>
    <t>Просмоленная пакл (Для футляра) / Tarred tow (For the case)</t>
  </si>
  <si>
    <t>Цементно-песчаный раствор М-200 (Для футляра) / Cement-sand mortar M-200 (For the case)</t>
  </si>
  <si>
    <t>Устройство отмостки бетонные, класс В 7,5 (М100) / Construction of concrete blind area, class B 7.5 (M100)</t>
  </si>
  <si>
    <t>1.49</t>
  </si>
  <si>
    <t>Колодцы прямоугольные из бутовых камней, размерами 1000х1000х1600 м (10шт) / Rectangular wells made of rubble stones, dimensions 1000x1000x1600 m (10 pcs)</t>
  </si>
  <si>
    <t>Колодцы прямоугольные из бутовых камней, размерами 1000х1000х500 м (2шт) / Rectangular wells made of rubble stones, dimensions 1000x1000x500 m (2 pcs)</t>
  </si>
  <si>
    <t>23</t>
  </si>
  <si>
    <t>Песколовка (2 шт) / Sand trap (2 pcs)</t>
  </si>
  <si>
    <t>Оштукатуривание цементно-церезитовая по камню и бетону Церезит 166 / Cement-ceresit plastering on stone and concrete Ceresit 166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</si>
  <si>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</si>
  <si>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</si>
  <si>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</si>
  <si>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</si>
  <si>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</si>
  <si>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</si>
  <si>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</si>
  <si>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</si>
  <si>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</si>
  <si>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</si>
  <si>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</si>
  <si>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</si>
  <si>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</si>
  <si>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</si>
  <si>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</si>
  <si>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</si>
  <si>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</si>
  <si>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</si>
  <si>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</si>
  <si>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</si>
  <si>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</si>
  <si>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</si>
  <si>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Разборка  асфальтобетонного покрытия 925м2 / Dismantling of asphalt concrete pavement 925m2</t>
  </si>
  <si>
    <t>Устройство стен резервуара: бетонных Бетон В 25 М:350 / Construction of tank walls: concrete Concrete B 25 M:350</t>
  </si>
  <si>
    <t>Устройство основания из песка / Sand foundation device</t>
  </si>
  <si>
    <t>Устройство цементно-песчаный раствор марки М-100 / Cement-sand mortar device grade M-100</t>
  </si>
  <si>
    <t>Устройство ж/б перекрытий Бетон В 20 М:250 / Reinforced concrete floor device Concrete B 20 M:250</t>
  </si>
  <si>
    <t>Установка футляр Д=108х4,0 мм / Installation of case D=108x4.0 mm</t>
  </si>
  <si>
    <t>Люк Т / Hatch T</t>
  </si>
  <si>
    <t>Просмоленная пакл (Для футляра) / Tarred tow (For case)</t>
  </si>
  <si>
    <t>Цементно-песчаный раствор М-200 (Для футляра) / Cement-sand mortar M-200 (For case)</t>
  </si>
  <si>
    <t>Устройство отмостки бетонные, класс В 7,5 (М100) / Concrete blind area device, class B 7.5 (M100)</t>
  </si>
  <si>
    <t>Устройство люк лаза из бетона М200 / Manhole device made of M200 concrete</t>
  </si>
  <si>
    <t>Тройник сварной ПЭ 100 75/50 SDR17 питьевая / Welded tee PE 100 75/50 SDR17 drinking</t>
  </si>
  <si>
    <t>Тройник сварной ПЭ 100 63/50 SDR17 питьевая / Welded tee PE 100 63/50 SDR17 drinking</t>
  </si>
  <si>
    <t>Тройник сварной ПЭ 100 63/40 SDR17 питьевая / Welded tee PE 100 63/40 SDR17 drinking</t>
  </si>
  <si>
    <t>Тройник сварной ПЭ 100 50/50 SDR17 питьевая / Welded tee PE 100 50/50 SDR17 drinking</t>
  </si>
  <si>
    <t>Тройник сварной ПЭ 100 50/40 SDR17 питьевая / Welded tee PE 100 50/40 SDR17 drinking</t>
  </si>
  <si>
    <t>Профиль 80х80x3мм, L=3500мм / Profile 80x80x3mm, L=3500mm</t>
  </si>
  <si>
    <t>Профиль 70х70x3мм, L=1675мм / Profile 70x70x3mm, L=1675mm</t>
  </si>
  <si>
    <t>Профиль 70х70x3мм, L=2780мм / Profile 70x70x3mm, L=2780mm</t>
  </si>
  <si>
    <t>Профиль 70х70x3мм, L=2425мм / Profile 70x70x3mm, L=2425mm</t>
  </si>
  <si>
    <t>80х80x3мм  L=3600мм / 80x80x3mm L=3600mm</t>
  </si>
  <si>
    <t>Профиль 50х50х3мм  L=3000мм / Profile 50x50x3mm L=3000mm</t>
  </si>
  <si>
    <t>Сетка "Рябица" диаметром проволоки 3мм, номер 60 / Mesh "Rabica" wire diameter 3mm, number 60</t>
  </si>
  <si>
    <t xml:space="preserve">Изготовление и монтаж. Ограждение ОГ-1 (L=3п.м). 36х33,6 (2шт) / Manufacturing and installation. Fencing OG-1 (L=3 running meters). 36x33.6 (2 pcs) </t>
  </si>
  <si>
    <t xml:space="preserve">CONTRACTOR / ПОДРЯДЧИК </t>
  </si>
  <si>
    <t>Director/Директор</t>
  </si>
  <si>
    <t>____________________________________</t>
  </si>
  <si>
    <t xml:space="preserve">signature and seal - подпись и печать 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</si>
  <si>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</si>
  <si>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</si>
  <si>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</si>
  <si>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</si>
  <si>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 xml:space="preserve">Director/Директор </t>
  </si>
  <si>
    <t xml:space="preserve">ВЕДОМОСТЬ ОБЪЕМОВ РАБОТ / BILL OF QUANTITIES </t>
  </si>
  <si>
    <t>Внутриплощадочные трубопроводы  / Onsite pipelines</t>
  </si>
  <si>
    <t xml:space="preserve">Благоустройство территории / 'Landscaping </t>
  </si>
  <si>
    <t>Колодцы прямоугольные из бутовых камней, размерами 1000х1000х1600 м /'Rectangular wells made of rubble stones, measuring 1000x1000x1600 m</t>
  </si>
  <si>
    <t>Колодцы прямоугольные из бутовых камней, размерами 1500х1500х1600 м /Rectangular wells made of rubble stones, measuring 1500x1500x1600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</si>
</sst>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-* #,##0.00_р_._-;\-* #,##0.00_р_._-;_-* &quot;-&quot;??_р_._-;_-@_-"/>
    <numFmt numFmtId="167" formatCode="0.000000"/>
    <numFmt numFmtId="168" formatCode="&quot;Истина&quot;;&quot;Истина&quot;;&quot;Ложь&quot;"/>
    <numFmt numFmtId="169" formatCode="#.##"/>
    <numFmt numFmtId="170" formatCode="_(* #,##0.00_);_(* \(#,##0.00\);_(* \-??_);_(@_)"/>
    <numFmt numFmtId="171" formatCode="#,##0.00;[Red]#,##0.00"/>
    <numFmt numFmtId="172" formatCode="_-* #,##0.00\ _₽_-;\-* #,##0.00\ _₽_-;_-* &quot;-&quot;??\ _₽_-;_-@_-"/>
    <numFmt numFmtId="173" formatCode="_(* #,##0.000_);_(* \(#,##0.000\);_(* &quot;-&quot;??_);_(@_)"/>
    <numFmt numFmtId="174" formatCode="0.0000"/>
    <numFmt numFmtId="175" formatCode="_(* #,##0.0_);_(* \(#,##0.0\);_(* &quot;-&quot;??_);_(@_)"/>
  </numFmts>
  <fonts count="6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1"/>
      <color theme="1"/>
      <name val="Rockwel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Rockwel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i/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theme="1"/>
      <name val="Rockwel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Rockwell"/>
      <family val="2"/>
      <charset val="204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i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6EF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42"/>
        <bgColor indexed="4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7" fillId="0" borderId="0"/>
    <xf numFmtId="0" fontId="9" fillId="0" borderId="0"/>
    <xf numFmtId="44" fontId="11" fillId="0" borderId="0" applyFont="0" applyFill="0" applyBorder="0" applyAlignment="0" applyProtection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7" borderId="5" applyNumberFormat="0" applyAlignment="0" applyProtection="0"/>
    <xf numFmtId="0" fontId="32" fillId="28" borderId="6" applyNumberFormat="0" applyAlignment="0" applyProtection="0"/>
    <xf numFmtId="166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9" fillId="0" borderId="0" applyFill="0" applyBorder="0" applyAlignment="0" applyProtection="0"/>
    <xf numFmtId="164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ill="0" applyBorder="0" applyAlignment="0" applyProtection="0"/>
    <xf numFmtId="44" fontId="38" fillId="0" borderId="0" applyFont="0" applyFill="0" applyBorder="0" applyAlignment="0" applyProtection="0"/>
    <xf numFmtId="0" fontId="17" fillId="0" borderId="0">
      <alignment vertical="center"/>
    </xf>
    <xf numFmtId="0" fontId="36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15" fillId="9" borderId="0" applyNumberFormat="0" applyBorder="0" applyAlignment="0" applyProtection="0"/>
    <xf numFmtId="0" fontId="27" fillId="6" borderId="0" applyNumberFormat="0" applyBorder="0" applyAlignment="0" applyProtection="0"/>
    <xf numFmtId="0" fontId="25" fillId="0" borderId="7" applyNumberFormat="0" applyFill="0" applyAlignment="0" applyProtection="0"/>
    <xf numFmtId="0" fontId="31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14" borderId="5" applyNumberFormat="0" applyAlignment="0" applyProtection="0"/>
    <xf numFmtId="0" fontId="33" fillId="0" borderId="10" applyNumberFormat="0" applyFill="0" applyAlignment="0" applyProtection="0"/>
    <xf numFmtId="0" fontId="23" fillId="7" borderId="0" applyNumberFormat="0" applyBorder="0" applyAlignment="0" applyProtection="0"/>
    <xf numFmtId="0" fontId="5" fillId="0" borderId="0"/>
    <xf numFmtId="0" fontId="38" fillId="0" borderId="0"/>
    <xf numFmtId="0" fontId="3" fillId="0" borderId="0" applyFont="0">
      <alignment vertical="center"/>
    </xf>
    <xf numFmtId="0" fontId="17" fillId="0" borderId="0" applyFont="0">
      <alignment vertical="center"/>
    </xf>
    <xf numFmtId="0" fontId="5" fillId="0" borderId="0"/>
    <xf numFmtId="0" fontId="9" fillId="0" borderId="0" applyFont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7" fillId="0" borderId="0">
      <alignment vertical="center"/>
    </xf>
    <xf numFmtId="0" fontId="3" fillId="0" borderId="0"/>
    <xf numFmtId="0" fontId="17" fillId="0" borderId="0" applyFont="0"/>
    <xf numFmtId="0" fontId="9" fillId="0" borderId="0" applyFont="0">
      <alignment vertical="center"/>
    </xf>
    <xf numFmtId="0" fontId="9" fillId="0" borderId="0" applyFont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7" fillId="0" borderId="0"/>
    <xf numFmtId="0" fontId="1" fillId="0" borderId="0"/>
    <xf numFmtId="0" fontId="9" fillId="29" borderId="11" applyNumberFormat="0" applyFont="0" applyAlignment="0" applyProtection="0"/>
    <xf numFmtId="0" fontId="30" fillId="27" borderId="12" applyNumberFormat="0" applyAlignment="0" applyProtection="0"/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29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6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8" fillId="0" borderId="0"/>
    <xf numFmtId="9" fontId="9" fillId="0" borderId="0" applyFont="0" applyFill="0" applyBorder="0" applyAlignment="0" applyProtection="0"/>
    <xf numFmtId="0" fontId="47" fillId="0" borderId="0"/>
    <xf numFmtId="43" fontId="38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8">
    <xf numFmtId="0" fontId="0" fillId="0" borderId="0" xfId="0"/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>
      <alignment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5" applyNumberFormat="1" applyFont="1" applyFill="1" applyBorder="1" applyAlignment="1" applyProtection="1">
      <alignment horizontal="center" vertical="center" wrapText="1"/>
    </xf>
    <xf numFmtId="4" fontId="8" fillId="7" borderId="1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4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8" fillId="7" borderId="1" xfId="4" quotePrefix="1" applyFont="1" applyFill="1" applyBorder="1" applyAlignment="1">
      <alignment horizontal="center" vertical="center" wrapText="1"/>
    </xf>
    <xf numFmtId="165" fontId="8" fillId="7" borderId="1" xfId="4" quotePrefix="1" applyNumberFormat="1" applyFont="1" applyFill="1" applyBorder="1" applyAlignment="1">
      <alignment horizontal="center" vertical="center" wrapText="1"/>
    </xf>
    <xf numFmtId="0" fontId="40" fillId="0" borderId="0" xfId="4" applyFont="1" applyAlignment="1">
      <alignment vertical="center"/>
    </xf>
    <xf numFmtId="0" fontId="42" fillId="0" borderId="0" xfId="4" applyFont="1"/>
    <xf numFmtId="0" fontId="43" fillId="8" borderId="15" xfId="4" applyFont="1" applyFill="1" applyBorder="1" applyAlignment="1" applyProtection="1">
      <alignment horizontal="center" vertical="center" wrapText="1"/>
      <protection locked="0"/>
    </xf>
    <xf numFmtId="0" fontId="45" fillId="0" borderId="1" xfId="4" applyFont="1" applyBorder="1" applyAlignment="1">
      <alignment horizontal="center" vertical="center"/>
    </xf>
    <xf numFmtId="43" fontId="45" fillId="32" borderId="16" xfId="4" applyNumberFormat="1" applyFont="1" applyFill="1" applyBorder="1" applyAlignment="1">
      <alignment horizontal="center" vertical="center" wrapText="1"/>
    </xf>
    <xf numFmtId="171" fontId="46" fillId="0" borderId="1" xfId="4" applyNumberFormat="1" applyFont="1" applyBorder="1" applyAlignment="1">
      <alignment horizontal="center" vertical="center"/>
    </xf>
    <xf numFmtId="0" fontId="9" fillId="0" borderId="0" xfId="4"/>
    <xf numFmtId="0" fontId="45" fillId="0" borderId="18" xfId="4" applyFont="1" applyBorder="1" applyAlignment="1" applyProtection="1">
      <alignment vertical="center" wrapText="1"/>
      <protection locked="0"/>
    </xf>
    <xf numFmtId="43" fontId="45" fillId="0" borderId="16" xfId="4" applyNumberFormat="1" applyFont="1" applyBorder="1" applyAlignment="1">
      <alignment horizontal="center" vertical="center" wrapText="1"/>
    </xf>
    <xf numFmtId="0" fontId="45" fillId="0" borderId="18" xfId="4" applyFont="1" applyBorder="1" applyAlignment="1" applyProtection="1">
      <alignment horizontal="left" vertical="center" wrapText="1"/>
      <protection locked="0"/>
    </xf>
    <xf numFmtId="4" fontId="43" fillId="33" borderId="14" xfId="4" applyNumberFormat="1" applyFont="1" applyFill="1" applyBorder="1" applyAlignment="1" applyProtection="1">
      <alignment vertical="center"/>
      <protection locked="0"/>
    </xf>
    <xf numFmtId="4" fontId="43" fillId="33" borderId="20" xfId="4" applyNumberFormat="1" applyFont="1" applyFill="1" applyBorder="1" applyAlignment="1" applyProtection="1">
      <alignment vertical="center"/>
      <protection locked="0"/>
    </xf>
    <xf numFmtId="4" fontId="43" fillId="33" borderId="1" xfId="4" applyNumberFormat="1" applyFont="1" applyFill="1" applyBorder="1" applyAlignment="1" applyProtection="1">
      <alignment horizontal="center" vertical="center"/>
      <protection locked="0"/>
    </xf>
    <xf numFmtId="0" fontId="48" fillId="0" borderId="0" xfId="112" applyFont="1"/>
    <xf numFmtId="0" fontId="8" fillId="34" borderId="0" xfId="67" applyFont="1" applyFill="1" applyAlignment="1">
      <alignment horizontal="left" vertical="center"/>
    </xf>
    <xf numFmtId="0" fontId="49" fillId="0" borderId="0" xfId="112" applyFont="1" applyAlignment="1">
      <alignment horizontal="left" vertical="center" wrapText="1"/>
    </xf>
    <xf numFmtId="0" fontId="10" fillId="0" borderId="0" xfId="112" applyFont="1" applyProtection="1">
      <protection locked="0"/>
    </xf>
    <xf numFmtId="0" fontId="10" fillId="0" borderId="0" xfId="112" applyFont="1"/>
    <xf numFmtId="0" fontId="10" fillId="0" borderId="1" xfId="112" applyFont="1" applyBorder="1" applyAlignment="1">
      <alignment vertical="center"/>
    </xf>
    <xf numFmtId="14" fontId="10" fillId="0" borderId="1" xfId="112" applyNumberFormat="1" applyFont="1" applyBorder="1" applyAlignment="1">
      <alignment horizontal="right" vertical="center"/>
    </xf>
    <xf numFmtId="0" fontId="47" fillId="0" borderId="0" xfId="112"/>
    <xf numFmtId="0" fontId="9" fillId="0" borderId="0" xfId="112" applyFont="1"/>
    <xf numFmtId="0" fontId="50" fillId="2" borderId="17" xfId="1" applyFont="1" applyFill="1" applyBorder="1" applyAlignment="1">
      <alignment horizontal="center" vertical="center" wrapText="1"/>
    </xf>
    <xf numFmtId="166" fontId="12" fillId="2" borderId="1" xfId="35" quotePrefix="1" applyFont="1" applyFill="1" applyBorder="1" applyAlignment="1" applyProtection="1">
      <alignment horizontal="center" vertical="center" wrapText="1"/>
      <protection locked="0"/>
    </xf>
    <xf numFmtId="0" fontId="6" fillId="5" borderId="1" xfId="62" applyFont="1" applyFill="1" applyBorder="1" applyAlignment="1">
      <alignment horizontal="center" vertical="center"/>
    </xf>
    <xf numFmtId="43" fontId="6" fillId="5" borderId="1" xfId="113" applyFont="1" applyFill="1" applyBorder="1" applyAlignment="1" applyProtection="1">
      <alignment horizontal="right" vertical="center"/>
    </xf>
    <xf numFmtId="0" fontId="6" fillId="3" borderId="1" xfId="62" applyFont="1" applyFill="1" applyBorder="1" applyAlignment="1">
      <alignment vertical="center"/>
    </xf>
    <xf numFmtId="43" fontId="6" fillId="3" borderId="1" xfId="113" applyFont="1" applyFill="1" applyBorder="1" applyAlignment="1" applyProtection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165" fontId="10" fillId="0" borderId="0" xfId="4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right" vertical="center"/>
    </xf>
    <xf numFmtId="0" fontId="40" fillId="0" borderId="0" xfId="0" applyFont="1"/>
    <xf numFmtId="0" fontId="8" fillId="2" borderId="17" xfId="1" applyFont="1" applyFill="1" applyBorder="1" applyAlignment="1">
      <alignment horizontal="center" vertical="center" wrapText="1"/>
    </xf>
    <xf numFmtId="165" fontId="8" fillId="2" borderId="17" xfId="1" applyNumberFormat="1" applyFont="1" applyFill="1" applyBorder="1" applyAlignment="1">
      <alignment horizontal="center" vertical="center" wrapText="1"/>
    </xf>
    <xf numFmtId="0" fontId="49" fillId="0" borderId="0" xfId="0" applyFont="1" applyProtection="1">
      <protection locked="0"/>
    </xf>
    <xf numFmtId="0" fontId="49" fillId="0" borderId="0" xfId="0" applyFont="1"/>
    <xf numFmtId="0" fontId="48" fillId="0" borderId="0" xfId="6" applyFont="1" applyProtection="1">
      <protection locked="0"/>
    </xf>
    <xf numFmtId="0" fontId="48" fillId="0" borderId="0" xfId="6" applyFont="1"/>
    <xf numFmtId="0" fontId="54" fillId="0" borderId="0" xfId="6" applyFont="1" applyProtection="1">
      <protection locked="0"/>
    </xf>
    <xf numFmtId="4" fontId="12" fillId="2" borderId="17" xfId="0" applyNumberFormat="1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49" fontId="8" fillId="7" borderId="1" xfId="4" quotePrefix="1" applyNumberFormat="1" applyFont="1" applyFill="1" applyBorder="1" applyAlignment="1">
      <alignment horizontal="center" vertical="center" wrapText="1"/>
    </xf>
    <xf numFmtId="0" fontId="8" fillId="7" borderId="1" xfId="4" quotePrefix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3" fillId="8" borderId="21" xfId="4" applyFont="1" applyFill="1" applyBorder="1" applyAlignment="1" applyProtection="1">
      <alignment horizontal="center" vertical="center" wrapText="1"/>
      <protection locked="0"/>
    </xf>
    <xf numFmtId="0" fontId="43" fillId="8" borderId="1" xfId="4" applyFont="1" applyFill="1" applyBorder="1" applyAlignment="1" applyProtection="1">
      <alignment horizontal="center" vertical="center" wrapText="1"/>
      <protection locked="0"/>
    </xf>
    <xf numFmtId="0" fontId="41" fillId="30" borderId="1" xfId="4" quotePrefix="1" applyFont="1" applyFill="1" applyBorder="1" applyAlignment="1">
      <alignment horizontal="center" vertical="center" wrapText="1"/>
    </xf>
    <xf numFmtId="4" fontId="43" fillId="8" borderId="15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22" xfId="4" applyNumberFormat="1" applyFont="1" applyFill="1" applyBorder="1" applyAlignment="1">
      <alignment horizontal="center" vertical="center" wrapText="1"/>
    </xf>
    <xf numFmtId="0" fontId="4" fillId="31" borderId="23" xfId="4" applyFont="1" applyFill="1" applyBorder="1" applyAlignment="1">
      <alignment horizontal="center" vertical="center" wrapText="1"/>
    </xf>
    <xf numFmtId="0" fontId="45" fillId="32" borderId="24" xfId="4" applyFont="1" applyFill="1" applyBorder="1" applyAlignment="1" applyProtection="1">
      <alignment horizontal="left" vertical="center" wrapText="1"/>
      <protection locked="0"/>
    </xf>
    <xf numFmtId="43" fontId="45" fillId="32" borderId="19" xfId="4" applyNumberFormat="1" applyFont="1" applyFill="1" applyBorder="1" applyAlignment="1">
      <alignment horizontal="center" vertical="center" wrapText="1"/>
    </xf>
    <xf numFmtId="171" fontId="46" fillId="0" borderId="17" xfId="4" applyNumberFormat="1" applyFont="1" applyBorder="1" applyAlignment="1">
      <alignment horizontal="center" vertical="center"/>
    </xf>
    <xf numFmtId="173" fontId="6" fillId="5" borderId="1" xfId="113" applyNumberFormat="1" applyFont="1" applyFill="1" applyBorder="1" applyAlignment="1" applyProtection="1">
      <alignment horizontal="right" vertical="center"/>
    </xf>
    <xf numFmtId="0" fontId="9" fillId="0" borderId="0" xfId="112" applyFont="1" applyAlignment="1">
      <alignment horizontal="left" vertical="center" wrapText="1"/>
    </xf>
    <xf numFmtId="2" fontId="8" fillId="4" borderId="2" xfId="3" applyNumberFormat="1" applyFont="1" applyFill="1" applyBorder="1" applyAlignment="1">
      <alignment horizontal="left" vertical="center" wrapText="1"/>
    </xf>
    <xf numFmtId="2" fontId="8" fillId="4" borderId="4" xfId="3" applyNumberFormat="1" applyFont="1" applyFill="1" applyBorder="1" applyAlignment="1">
      <alignment horizontal="left" vertical="center" wrapText="1"/>
    </xf>
    <xf numFmtId="2" fontId="8" fillId="4" borderId="3" xfId="3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35" borderId="1" xfId="0" applyFont="1" applyFill="1" applyBorder="1" applyAlignment="1">
      <alignment horizontal="center" vertical="center" wrapText="1"/>
    </xf>
    <xf numFmtId="0" fontId="9" fillId="35" borderId="1" xfId="0" applyFont="1" applyFill="1" applyBorder="1" applyAlignment="1">
      <alignment vertical="center" wrapText="1"/>
    </xf>
    <xf numFmtId="0" fontId="9" fillId="35" borderId="1" xfId="0" quotePrefix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49" fontId="9" fillId="35" borderId="1" xfId="0" quotePrefix="1" applyNumberFormat="1" applyFont="1" applyFill="1" applyBorder="1" applyAlignment="1">
      <alignment horizontal="center" vertical="center"/>
    </xf>
    <xf numFmtId="4" fontId="9" fillId="35" borderId="1" xfId="0" applyNumberFormat="1" applyFont="1" applyFill="1" applyBorder="1" applyAlignment="1">
      <alignment horizontal="center" vertical="center"/>
    </xf>
    <xf numFmtId="49" fontId="12" fillId="7" borderId="1" xfId="4" quotePrefix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174" fontId="9" fillId="0" borderId="1" xfId="0" applyNumberFormat="1" applyFont="1" applyBorder="1" applyAlignment="1">
      <alignment horizontal="center" vertical="center" wrapText="1"/>
    </xf>
    <xf numFmtId="174" fontId="9" fillId="35" borderId="1" xfId="0" applyNumberFormat="1" applyFont="1" applyFill="1" applyBorder="1" applyAlignment="1">
      <alignment horizontal="center" vertical="center" wrapText="1"/>
    </xf>
    <xf numFmtId="174" fontId="9" fillId="0" borderId="1" xfId="0" applyNumberFormat="1" applyFont="1" applyBorder="1" applyAlignment="1">
      <alignment horizontal="center" vertical="center"/>
    </xf>
    <xf numFmtId="174" fontId="8" fillId="7" borderId="1" xfId="4" quotePrefix="1" applyNumberFormat="1" applyFont="1" applyFill="1" applyBorder="1" applyAlignment="1">
      <alignment horizontal="center" vertical="center" wrapText="1"/>
    </xf>
    <xf numFmtId="174" fontId="12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35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7" borderId="1" xfId="4" quotePrefix="1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74" fontId="9" fillId="35" borderId="1" xfId="0" applyNumberFormat="1" applyFont="1" applyFill="1" applyBorder="1" applyAlignment="1">
      <alignment vertical="center" wrapText="1"/>
    </xf>
    <xf numFmtId="174" fontId="9" fillId="0" borderId="1" xfId="0" applyNumberFormat="1" applyFont="1" applyBorder="1" applyAlignment="1">
      <alignment vertical="center" wrapText="1"/>
    </xf>
    <xf numFmtId="2" fontId="9" fillId="35" borderId="1" xfId="0" applyNumberFormat="1" applyFont="1" applyFill="1" applyBorder="1" applyAlignment="1">
      <alignment horizontal="center" vertical="center"/>
    </xf>
    <xf numFmtId="174" fontId="8" fillId="7" borderId="1" xfId="4" quotePrefix="1" applyNumberFormat="1" applyFont="1" applyFill="1" applyBorder="1" applyAlignment="1">
      <alignment horizontal="left" vertical="center" wrapText="1"/>
    </xf>
    <xf numFmtId="2" fontId="8" fillId="7" borderId="1" xfId="4" quotePrefix="1" applyNumberFormat="1" applyFont="1" applyFill="1" applyBorder="1" applyAlignment="1">
      <alignment horizontal="left" vertical="center" wrapText="1"/>
    </xf>
    <xf numFmtId="174" fontId="9" fillId="35" borderId="1" xfId="0" applyNumberFormat="1" applyFont="1" applyFill="1" applyBorder="1" applyAlignment="1">
      <alignment horizontal="center" vertical="center"/>
    </xf>
    <xf numFmtId="165" fontId="45" fillId="0" borderId="19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1" xfId="4" applyNumberFormat="1" applyFont="1" applyBorder="1" applyAlignment="1">
      <alignment horizontal="center" vertical="center"/>
    </xf>
    <xf numFmtId="0" fontId="9" fillId="35" borderId="1" xfId="0" applyFont="1" applyFill="1" applyBorder="1" applyAlignment="1">
      <alignment horizontal="left" vertical="center" wrapText="1"/>
    </xf>
    <xf numFmtId="0" fontId="10" fillId="0" borderId="0" xfId="4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2" fontId="46" fillId="0" borderId="1" xfId="4" applyNumberFormat="1" applyFont="1" applyBorder="1" applyAlignment="1">
      <alignment horizontal="center" vertical="center"/>
    </xf>
    <xf numFmtId="4" fontId="46" fillId="0" borderId="1" xfId="0" applyNumberFormat="1" applyFont="1" applyBorder="1" applyAlignment="1">
      <alignment horizontal="center" vertical="center"/>
    </xf>
    <xf numFmtId="0" fontId="16" fillId="0" borderId="0" xfId="0" applyFont="1"/>
    <xf numFmtId="49" fontId="46" fillId="35" borderId="1" xfId="0" quotePrefix="1" applyNumberFormat="1" applyFont="1" applyFill="1" applyBorder="1" applyAlignment="1">
      <alignment horizontal="center" vertical="center"/>
    </xf>
    <xf numFmtId="0" fontId="10" fillId="35" borderId="1" xfId="0" applyFont="1" applyFill="1" applyBorder="1" applyAlignment="1">
      <alignment horizontal="left" vertical="center" wrapText="1"/>
    </xf>
    <xf numFmtId="2" fontId="10" fillId="35" borderId="1" xfId="4" applyNumberFormat="1" applyFont="1" applyFill="1" applyBorder="1" applyAlignment="1">
      <alignment horizontal="center" vertical="center"/>
    </xf>
    <xf numFmtId="165" fontId="10" fillId="35" borderId="1" xfId="0" quotePrefix="1" applyNumberFormat="1" applyFont="1" applyFill="1" applyBorder="1" applyAlignment="1">
      <alignment horizontal="center" vertical="center" wrapText="1"/>
    </xf>
    <xf numFmtId="4" fontId="10" fillId="35" borderId="1" xfId="0" applyNumberFormat="1" applyFont="1" applyFill="1" applyBorder="1" applyAlignment="1">
      <alignment horizontal="center" vertical="center"/>
    </xf>
    <xf numFmtId="0" fontId="12" fillId="35" borderId="1" xfId="0" applyFont="1" applyFill="1" applyBorder="1" applyAlignment="1">
      <alignment horizontal="left" vertical="center" wrapText="1"/>
    </xf>
    <xf numFmtId="49" fontId="8" fillId="7" borderId="1" xfId="4" quotePrefix="1" applyNumberFormat="1" applyFont="1" applyFill="1" applyBorder="1" applyAlignment="1">
      <alignment horizontal="left" vertical="center" wrapText="1"/>
    </xf>
    <xf numFmtId="49" fontId="8" fillId="7" borderId="23" xfId="4" quotePrefix="1" applyNumberFormat="1" applyFont="1" applyFill="1" applyBorder="1" applyAlignment="1">
      <alignment horizontal="center" vertical="center" wrapText="1"/>
    </xf>
    <xf numFmtId="0" fontId="8" fillId="7" borderId="23" xfId="4" quotePrefix="1" applyFont="1" applyFill="1" applyBorder="1" applyAlignment="1">
      <alignment horizontal="center" vertical="center" wrapText="1"/>
    </xf>
    <xf numFmtId="165" fontId="8" fillId="7" borderId="23" xfId="4" quotePrefix="1" applyNumberFormat="1" applyFont="1" applyFill="1" applyBorder="1" applyAlignment="1">
      <alignment horizontal="center" vertical="center" wrapText="1"/>
    </xf>
    <xf numFmtId="49" fontId="46" fillId="0" borderId="17" xfId="0" quotePrefix="1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2" fontId="46" fillId="0" borderId="17" xfId="4" applyNumberFormat="1" applyFont="1" applyBorder="1" applyAlignment="1">
      <alignment horizontal="center" vertical="center"/>
    </xf>
    <xf numFmtId="165" fontId="46" fillId="0" borderId="17" xfId="0" quotePrefix="1" applyNumberFormat="1" applyFont="1" applyBorder="1" applyAlignment="1">
      <alignment horizontal="center" vertical="center" wrapText="1"/>
    </xf>
    <xf numFmtId="4" fontId="46" fillId="0" borderId="17" xfId="0" applyNumberFormat="1" applyFont="1" applyBorder="1" applyAlignment="1">
      <alignment horizontal="center" vertical="center"/>
    </xf>
    <xf numFmtId="49" fontId="46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2" fontId="10" fillId="0" borderId="0" xfId="4" applyNumberFormat="1" applyFont="1" applyAlignment="1">
      <alignment horizontal="center" vertical="center"/>
    </xf>
    <xf numFmtId="165" fontId="10" fillId="0" borderId="0" xfId="0" quotePrefix="1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9" fontId="8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2" fontId="9" fillId="0" borderId="0" xfId="0" applyNumberFormat="1" applyFont="1"/>
    <xf numFmtId="4" fontId="9" fillId="0" borderId="0" xfId="0" applyNumberFormat="1" applyFont="1"/>
    <xf numFmtId="164" fontId="9" fillId="0" borderId="0" xfId="114" applyFont="1"/>
    <xf numFmtId="0" fontId="12" fillId="35" borderId="1" xfId="0" applyFont="1" applyFill="1" applyBorder="1" applyAlignment="1">
      <alignment horizontal="center" vertical="center" wrapText="1"/>
    </xf>
    <xf numFmtId="174" fontId="12" fillId="35" borderId="1" xfId="0" applyNumberFormat="1" applyFont="1" applyFill="1" applyBorder="1" applyAlignment="1">
      <alignment horizontal="center" vertical="center" wrapText="1"/>
    </xf>
    <xf numFmtId="49" fontId="12" fillId="3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7" borderId="1" xfId="4" quotePrefix="1" applyNumberFormat="1" applyFont="1" applyFill="1" applyBorder="1" applyAlignment="1">
      <alignment horizontal="left" vertical="center" wrapText="1"/>
    </xf>
    <xf numFmtId="164" fontId="12" fillId="0" borderId="0" xfId="114" applyFont="1" applyAlignment="1">
      <alignment vertical="center"/>
    </xf>
    <xf numFmtId="10" fontId="9" fillId="0" borderId="0" xfId="115" applyNumberFormat="1" applyFont="1" applyAlignment="1">
      <alignment vertical="center"/>
    </xf>
    <xf numFmtId="4" fontId="9" fillId="0" borderId="0" xfId="112" applyNumberFormat="1" applyFont="1" applyAlignment="1">
      <alignment horizontal="right" vertical="center"/>
    </xf>
    <xf numFmtId="172" fontId="9" fillId="0" borderId="0" xfId="112" applyNumberFormat="1" applyFont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4" fontId="46" fillId="35" borderId="1" xfId="0" applyNumberFormat="1" applyFont="1" applyFill="1" applyBorder="1" applyAlignment="1">
      <alignment horizontal="center" vertical="center"/>
    </xf>
    <xf numFmtId="2" fontId="46" fillId="0" borderId="1" xfId="0" applyNumberFormat="1" applyFont="1" applyBorder="1" applyAlignment="1">
      <alignment horizontal="center" vertical="center"/>
    </xf>
    <xf numFmtId="2" fontId="46" fillId="0" borderId="1" xfId="0" applyNumberFormat="1" applyFont="1" applyBorder="1" applyAlignment="1">
      <alignment vertical="center" wrapText="1"/>
    </xf>
    <xf numFmtId="0" fontId="56" fillId="7" borderId="1" xfId="4" quotePrefix="1" applyFont="1" applyFill="1" applyBorder="1" applyAlignment="1">
      <alignment horizontal="center" vertical="center" wrapText="1"/>
    </xf>
    <xf numFmtId="4" fontId="56" fillId="0" borderId="1" xfId="0" applyNumberFormat="1" applyFont="1" applyBorder="1" applyAlignment="1">
      <alignment horizontal="center" vertical="center"/>
    </xf>
    <xf numFmtId="2" fontId="56" fillId="7" borderId="1" xfId="4" quotePrefix="1" applyNumberFormat="1" applyFont="1" applyFill="1" applyBorder="1" applyAlignment="1">
      <alignment horizontal="center" vertical="center" wrapText="1"/>
    </xf>
    <xf numFmtId="2" fontId="46" fillId="35" borderId="1" xfId="0" applyNumberFormat="1" applyFont="1" applyFill="1" applyBorder="1" applyAlignment="1">
      <alignment vertical="center" wrapText="1"/>
    </xf>
    <xf numFmtId="174" fontId="10" fillId="0" borderId="1" xfId="0" applyNumberFormat="1" applyFont="1" applyBorder="1" applyAlignment="1">
      <alignment horizontal="center" vertical="center"/>
    </xf>
    <xf numFmtId="174" fontId="10" fillId="35" borderId="1" xfId="0" applyNumberFormat="1" applyFont="1" applyFill="1" applyBorder="1" applyAlignment="1">
      <alignment vertical="center" wrapText="1"/>
    </xf>
    <xf numFmtId="165" fontId="46" fillId="0" borderId="1" xfId="0" quotePrefix="1" applyNumberFormat="1" applyFont="1" applyBorder="1" applyAlignment="1">
      <alignment horizontal="center" vertical="center" wrapText="1"/>
    </xf>
    <xf numFmtId="174" fontId="10" fillId="0" borderId="1" xfId="0" applyNumberFormat="1" applyFont="1" applyBorder="1" applyAlignment="1">
      <alignment horizontal="center" vertical="center" wrapText="1"/>
    </xf>
    <xf numFmtId="165" fontId="9" fillId="0" borderId="1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16" fillId="0" borderId="17" xfId="83" applyNumberFormat="1" applyFont="1" applyBorder="1" applyAlignment="1" applyProtection="1">
      <alignment horizontal="center" vertical="center" wrapText="1"/>
      <protection locked="0"/>
    </xf>
    <xf numFmtId="4" fontId="16" fillId="0" borderId="1" xfId="83" applyNumberFormat="1" applyFont="1" applyBorder="1" applyAlignment="1" applyProtection="1">
      <alignment horizontal="center" vertical="center" wrapText="1"/>
      <protection locked="0"/>
    </xf>
    <xf numFmtId="0" fontId="58" fillId="0" borderId="0" xfId="112" applyFont="1" applyAlignment="1">
      <alignment horizontal="right" vertical="center"/>
    </xf>
    <xf numFmtId="172" fontId="58" fillId="0" borderId="0" xfId="112" applyNumberFormat="1" applyFont="1" applyAlignment="1">
      <alignment horizontal="right" vertical="center"/>
    </xf>
    <xf numFmtId="175" fontId="58" fillId="0" borderId="0" xfId="113" applyNumberFormat="1" applyFont="1" applyFill="1" applyBorder="1" applyAlignment="1" applyProtection="1">
      <alignment horizontal="right" vertical="center"/>
    </xf>
    <xf numFmtId="0" fontId="57" fillId="0" borderId="0" xfId="0" applyFont="1" applyAlignment="1">
      <alignment horizontal="right" vertical="center"/>
    </xf>
    <xf numFmtId="172" fontId="57" fillId="0" borderId="0" xfId="0" applyNumberFormat="1" applyFont="1" applyAlignment="1">
      <alignment horizontal="right" vertical="center"/>
    </xf>
    <xf numFmtId="9" fontId="9" fillId="0" borderId="0" xfId="115" applyFont="1" applyAlignment="1">
      <alignment horizontal="right" vertical="center"/>
    </xf>
    <xf numFmtId="2" fontId="3" fillId="0" borderId="0" xfId="0" applyNumberFormat="1" applyFont="1"/>
    <xf numFmtId="0" fontId="48" fillId="0" borderId="0" xfId="0" applyFont="1"/>
    <xf numFmtId="0" fontId="49" fillId="0" borderId="0" xfId="0" applyFont="1" applyAlignment="1" applyProtection="1">
      <alignment horizontal="center" vertical="center"/>
      <protection locked="0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center"/>
    </xf>
    <xf numFmtId="0" fontId="59" fillId="0" borderId="0" xfId="0" applyFont="1" applyProtection="1">
      <protection locked="0"/>
    </xf>
    <xf numFmtId="0" fontId="60" fillId="0" borderId="0" xfId="0" applyFont="1" applyAlignment="1" applyProtection="1">
      <alignment vertical="center"/>
      <protection locked="0"/>
    </xf>
    <xf numFmtId="0" fontId="61" fillId="0" borderId="0" xfId="6" applyFont="1" applyProtection="1">
      <protection locked="0"/>
    </xf>
    <xf numFmtId="0" fontId="49" fillId="0" borderId="0" xfId="6" applyFont="1" applyProtection="1"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0" fontId="62" fillId="0" borderId="0" xfId="0" applyFont="1" applyProtection="1">
      <protection locked="0"/>
    </xf>
    <xf numFmtId="0" fontId="6" fillId="5" borderId="1" xfId="62" quotePrefix="1" applyFont="1" applyFill="1" applyBorder="1" applyAlignment="1">
      <alignment horizontal="left" vertical="center" wrapText="1"/>
    </xf>
    <xf numFmtId="0" fontId="6" fillId="5" borderId="1" xfId="62" applyFont="1" applyFill="1" applyBorder="1" applyAlignment="1">
      <alignment horizontal="left" vertical="center" wrapText="1"/>
    </xf>
    <xf numFmtId="0" fontId="50" fillId="5" borderId="1" xfId="62" quotePrefix="1" applyFont="1" applyFill="1" applyBorder="1" applyAlignment="1">
      <alignment horizontal="left" vertical="center" wrapText="1"/>
    </xf>
    <xf numFmtId="0" fontId="50" fillId="5" borderId="1" xfId="62" applyFont="1" applyFill="1" applyBorder="1" applyAlignment="1">
      <alignment horizontal="left" vertical="center" wrapText="1"/>
    </xf>
    <xf numFmtId="49" fontId="50" fillId="5" borderId="1" xfId="62" quotePrefix="1" applyNumberFormat="1" applyFont="1" applyFill="1" applyBorder="1" applyAlignment="1">
      <alignment horizontal="left" vertical="center" wrapText="1"/>
    </xf>
    <xf numFmtId="49" fontId="6" fillId="5" borderId="2" xfId="62" applyNumberFormat="1" applyFont="1" applyFill="1" applyBorder="1" applyAlignment="1">
      <alignment horizontal="left" vertical="center"/>
    </xf>
    <xf numFmtId="49" fontId="6" fillId="5" borderId="4" xfId="62" applyNumberFormat="1" applyFont="1" applyFill="1" applyBorder="1" applyAlignment="1">
      <alignment horizontal="left" vertical="center"/>
    </xf>
    <xf numFmtId="49" fontId="6" fillId="5" borderId="3" xfId="62" applyNumberFormat="1" applyFont="1" applyFill="1" applyBorder="1" applyAlignment="1">
      <alignment horizontal="left" vertical="center"/>
    </xf>
    <xf numFmtId="0" fontId="53" fillId="0" borderId="0" xfId="6" applyFont="1" applyAlignment="1" applyProtection="1">
      <alignment horizontal="center"/>
      <protection locked="0"/>
    </xf>
    <xf numFmtId="4" fontId="6" fillId="6" borderId="1" xfId="112" applyNumberFormat="1" applyFont="1" applyFill="1" applyBorder="1" applyAlignment="1">
      <alignment horizontal="center" vertical="center" wrapText="1"/>
    </xf>
    <xf numFmtId="4" fontId="13" fillId="6" borderId="1" xfId="112" applyNumberFormat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 wrapText="1"/>
    </xf>
    <xf numFmtId="165" fontId="50" fillId="2" borderId="2" xfId="1" applyNumberFormat="1" applyFont="1" applyFill="1" applyBorder="1" applyAlignment="1">
      <alignment horizontal="center" vertical="center" wrapText="1"/>
    </xf>
    <xf numFmtId="165" fontId="50" fillId="2" borderId="4" xfId="1" applyNumberFormat="1" applyFont="1" applyFill="1" applyBorder="1" applyAlignment="1">
      <alignment horizontal="center" vertical="center" wrapText="1"/>
    </xf>
    <xf numFmtId="165" fontId="50" fillId="2" borderId="3" xfId="1" applyNumberFormat="1" applyFont="1" applyFill="1" applyBorder="1" applyAlignment="1">
      <alignment horizontal="center" vertical="center" wrapText="1"/>
    </xf>
    <xf numFmtId="0" fontId="6" fillId="3" borderId="1" xfId="62" applyFont="1" applyFill="1" applyBorder="1" applyAlignment="1">
      <alignment vertical="center" wrapText="1"/>
    </xf>
    <xf numFmtId="0" fontId="14" fillId="0" borderId="1" xfId="62" applyFont="1" applyBorder="1" applyAlignment="1">
      <alignment horizontal="center" vertical="center" wrapText="1"/>
    </xf>
    <xf numFmtId="0" fontId="49" fillId="0" borderId="0" xfId="0" applyFont="1" applyAlignment="1" applyProtection="1">
      <alignment horizontal="left" vertical="center"/>
      <protection locked="0"/>
    </xf>
    <xf numFmtId="0" fontId="8" fillId="7" borderId="1" xfId="3" applyFont="1" applyFill="1" applyBorder="1" applyAlignment="1" applyProtection="1">
      <alignment horizontal="center" vertical="center" wrapText="1"/>
      <protection locked="0"/>
    </xf>
    <xf numFmtId="2" fontId="8" fillId="4" borderId="1" xfId="3" applyNumberFormat="1" applyFont="1" applyFill="1" applyBorder="1" applyAlignment="1">
      <alignment horizontal="lef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50" fillId="7" borderId="1" xfId="4" quotePrefix="1" applyFont="1" applyFill="1" applyBorder="1" applyAlignment="1">
      <alignment horizontal="center" vertical="center" wrapText="1"/>
    </xf>
    <xf numFmtId="0" fontId="8" fillId="7" borderId="1" xfId="3" applyFont="1" applyFill="1" applyBorder="1" applyAlignment="1" applyProtection="1">
      <alignment horizontal="left" vertical="center" wrapText="1"/>
      <protection locked="0"/>
    </xf>
    <xf numFmtId="0" fontId="46" fillId="8" borderId="1" xfId="0" applyFont="1" applyFill="1" applyBorder="1" applyAlignment="1">
      <alignment horizontal="left" vertical="center" wrapText="1"/>
    </xf>
    <xf numFmtId="2" fontId="8" fillId="4" borderId="2" xfId="3" applyNumberFormat="1" applyFont="1" applyFill="1" applyBorder="1" applyAlignment="1">
      <alignment horizontal="left" vertical="center" wrapText="1"/>
    </xf>
    <xf numFmtId="2" fontId="8" fillId="4" borderId="4" xfId="3" applyNumberFormat="1" applyFont="1" applyFill="1" applyBorder="1" applyAlignment="1">
      <alignment horizontal="left" vertical="center" wrapText="1"/>
    </xf>
    <xf numFmtId="2" fontId="8" fillId="4" borderId="3" xfId="3" applyNumberFormat="1" applyFont="1" applyFill="1" applyBorder="1" applyAlignment="1">
      <alignment horizontal="left" vertical="center" wrapText="1"/>
    </xf>
    <xf numFmtId="0" fontId="12" fillId="35" borderId="2" xfId="0" applyFont="1" applyFill="1" applyBorder="1" applyAlignment="1">
      <alignment horizontal="left" vertical="center" wrapText="1"/>
    </xf>
    <xf numFmtId="0" fontId="12" fillId="35" borderId="4" xfId="0" applyFont="1" applyFill="1" applyBorder="1" applyAlignment="1">
      <alignment horizontal="left" vertical="center" wrapText="1"/>
    </xf>
    <xf numFmtId="0" fontId="12" fillId="35" borderId="3" xfId="0" applyFont="1" applyFill="1" applyBorder="1" applyAlignment="1">
      <alignment horizontal="left" vertical="center" wrapText="1"/>
    </xf>
    <xf numFmtId="0" fontId="41" fillId="30" borderId="1" xfId="4" applyFont="1" applyFill="1" applyBorder="1" applyAlignment="1">
      <alignment horizontal="left" vertical="center" wrapText="1"/>
    </xf>
  </cellXfs>
  <cellStyles count="116">
    <cellStyle name="20% - Accent1 2" xfId="7" xr:uid="{9B52B9BE-C555-497B-83BB-946619811280}"/>
    <cellStyle name="20% - Accent2 2" xfId="8" xr:uid="{349EFEE9-5314-4411-BE6B-A036E2710823}"/>
    <cellStyle name="20% - Accent3 2" xfId="9" xr:uid="{160689E6-AADF-4647-800F-509F13EE406B}"/>
    <cellStyle name="20% - Accent4 2" xfId="10" xr:uid="{D4C4B24B-9A03-4F6B-BBA9-769947007D7F}"/>
    <cellStyle name="20% - Accent5 2" xfId="11" xr:uid="{0E22ECF8-BA8E-4698-A36C-B0F14B087A92}"/>
    <cellStyle name="20% - Accent6 2" xfId="12" xr:uid="{44122BF8-15AB-49E0-ABBB-DDA5B2A4BA8F}"/>
    <cellStyle name="40% - Accent1 2" xfId="13" xr:uid="{718D67D4-2E51-46ED-B718-332176653465}"/>
    <cellStyle name="40% - Accent2 2" xfId="14" xr:uid="{08854389-1103-4AF1-B4C4-B35FFDB1FAF3}"/>
    <cellStyle name="40% - Accent3 2" xfId="15" xr:uid="{29F43E78-575B-468B-B51F-CD12B98FCBDB}"/>
    <cellStyle name="40% - Accent4 2" xfId="16" xr:uid="{22EF959E-E4A4-4BF3-A30C-4995B1698FBF}"/>
    <cellStyle name="40% - Accent5 2" xfId="17" xr:uid="{8E2988AB-8CCB-4C4E-B5EC-4CA27E81AB49}"/>
    <cellStyle name="40% - Accent6 2" xfId="18" xr:uid="{120F349E-1E42-4962-BA6E-1A1EA1DA1863}"/>
    <cellStyle name="60% - Accent1 2" xfId="19" xr:uid="{9453A94C-BA55-4BA8-ABC5-2241BCD1A543}"/>
    <cellStyle name="60% - Accent2 2" xfId="20" xr:uid="{6231D975-6EAB-422C-9EB2-F74186539520}"/>
    <cellStyle name="60% - Accent3 2" xfId="21" xr:uid="{6B3E57CE-74C7-401A-B28C-69A9249924E6}"/>
    <cellStyle name="60% - Accent4 2" xfId="22" xr:uid="{2CAC7670-37D7-4DBB-8EB0-4000160D97DB}"/>
    <cellStyle name="60% - Accent5 2" xfId="23" xr:uid="{F65459B1-2CFA-460F-ADBC-2C28F01FDA8C}"/>
    <cellStyle name="60% - Accent6 2" xfId="24" xr:uid="{2524DDC7-22D0-43AE-BCC1-8F7CC1BFCE4D}"/>
    <cellStyle name="Accent1 2" xfId="25" xr:uid="{DF6AAF18-F6A1-4AA1-A68B-B1C47813F947}"/>
    <cellStyle name="Accent2 2" xfId="26" xr:uid="{FFF061F0-7FA0-466E-9A72-50153945E0B7}"/>
    <cellStyle name="Accent3 2" xfId="27" xr:uid="{BA873FDA-535B-4CE3-B956-31F3C485E652}"/>
    <cellStyle name="Accent4 2" xfId="28" xr:uid="{00D4DF7F-DEFC-4B4C-BC11-662E4F77F780}"/>
    <cellStyle name="Accent5 2" xfId="29" xr:uid="{FB718EB0-6FA8-4064-AE6A-76A87963AFD7}"/>
    <cellStyle name="Accent6 2" xfId="30" xr:uid="{6E6A8AEA-20B6-4F6E-A0C8-73BBE6A58FF5}"/>
    <cellStyle name="Bad 2" xfId="31" xr:uid="{1EEA5BD3-B384-4B08-8A4C-A8AAD54E2209}"/>
    <cellStyle name="Bad 3" xfId="32" xr:uid="{95132706-282F-4A0B-BAFE-6605436F6613}"/>
    <cellStyle name="Calculation 2" xfId="33" xr:uid="{1D5AE594-4FA7-4EBB-B1BE-7A2420EC1B1C}"/>
    <cellStyle name="Check Cell 2" xfId="34" xr:uid="{FB3AC8A7-2225-43AD-B307-45930F982BF4}"/>
    <cellStyle name="Comma" xfId="114" builtinId="3"/>
    <cellStyle name="Comma 2" xfId="36" xr:uid="{295B1F63-F67A-4EF0-861B-C22B0C9525B5}"/>
    <cellStyle name="Comma 2 2" xfId="37" xr:uid="{341E1179-D27F-42AE-BEDE-5E2AD45CD480}"/>
    <cellStyle name="Comma 2 5" xfId="38" xr:uid="{96B32A3E-AAB6-4BFC-9766-46EC53EA8AAE}"/>
    <cellStyle name="Comma 3" xfId="39" xr:uid="{BF1A3AD2-D435-4699-B8DA-13AABE46A6C3}"/>
    <cellStyle name="Comma 3 2" xfId="40" xr:uid="{DAE39A77-9B9F-4D58-987B-4B015B49BFB9}"/>
    <cellStyle name="Comma 4" xfId="41" xr:uid="{31FDAF34-29C3-4281-B4F4-6F37D0D13B68}"/>
    <cellStyle name="Comma 4 3" xfId="42" xr:uid="{4989C63D-E8E1-45D5-834E-180D8F29274A}"/>
    <cellStyle name="Comma 5" xfId="43" xr:uid="{C1B53013-AE55-47CC-B986-0D7F06FB454D}"/>
    <cellStyle name="Comma 5 2" xfId="113" xr:uid="{146D8284-5D14-45DB-8F14-4F1B984DB59D}"/>
    <cellStyle name="Currency 2" xfId="44" xr:uid="{0EC12AAB-2DE7-408E-8C7C-B5EDBD3CFD82}"/>
    <cellStyle name="Currency 2 2" xfId="45" xr:uid="{132E23DE-0368-4543-81EF-EE7983FDD340}"/>
    <cellStyle name="Currency 3" xfId="46" xr:uid="{F9B16D12-DAE0-4D9E-B09C-F33FCC56D6BF}"/>
    <cellStyle name="Currency 3 2" xfId="47" xr:uid="{A98D2893-53EE-4FA1-BC0E-57DD263EA1A6}"/>
    <cellStyle name="Currency 4" xfId="5" xr:uid="{B4C7AABC-E91E-4726-85F9-42291C312C00}"/>
    <cellStyle name="Currency 5" xfId="48" xr:uid="{7743B5DE-2785-4C83-AD39-607F58C5205B}"/>
    <cellStyle name="Excel Built-in Normal" xfId="49" xr:uid="{DD770784-E296-4235-9E2E-F3C73C106ED9}"/>
    <cellStyle name="Explanatory Text 2" xfId="50" xr:uid="{3396CDD6-5A41-4326-9AC1-13E1F5A59E65}"/>
    <cellStyle name="Good 2" xfId="51" xr:uid="{1B715D54-4508-4999-BCFA-BA1A5CA30D21}"/>
    <cellStyle name="Good 2 2" xfId="52" xr:uid="{FA6CDBB7-E61B-455E-9395-009522F4C4D8}"/>
    <cellStyle name="Good 3" xfId="53" xr:uid="{D1A8502F-F878-487F-97CF-0DE83D5C134F}"/>
    <cellStyle name="Heading 1 2" xfId="54" xr:uid="{0C266653-5A4A-47AE-A9B1-DD0ADD3C0B57}"/>
    <cellStyle name="Heading 2 2" xfId="55" xr:uid="{D2B0A841-3A56-405C-A00B-6B9E1D4EB97F}"/>
    <cellStyle name="Heading 3 2" xfId="56" xr:uid="{909D5AD2-CEA5-4A92-8F2B-E75322B091F5}"/>
    <cellStyle name="Heading 4 2" xfId="57" xr:uid="{69823FFA-D9B7-4423-A831-079D7151DC53}"/>
    <cellStyle name="Input 2" xfId="58" xr:uid="{BF9A93CE-C759-40C2-A2AF-121E9B09903B}"/>
    <cellStyle name="Linked Cell 2" xfId="59" xr:uid="{1FF2D0AC-671C-485E-AB41-52F20C6A9259}"/>
    <cellStyle name="Neutral 2" xfId="60" xr:uid="{74616AAA-90F3-4AA8-8940-F00B09C69359}"/>
    <cellStyle name="Normal" xfId="0" builtinId="0"/>
    <cellStyle name="Normal 10" xfId="61" xr:uid="{6C9C42BC-4DF0-42FD-8B0A-F35D942B01F5}"/>
    <cellStyle name="Normal 11" xfId="62" xr:uid="{B7EDAF80-A1E5-4139-827C-F02EF61444C2}"/>
    <cellStyle name="Normal 14" xfId="63" xr:uid="{D0564B1A-1438-48D2-99F0-FDFCB0542A87}"/>
    <cellStyle name="Normal 15" xfId="64" xr:uid="{8C434782-DE9C-4FD6-A7AD-993C98F76E93}"/>
    <cellStyle name="Normal 2" xfId="65" xr:uid="{29767AFE-3CD8-4CA7-A743-FF3B69BE9AAF}"/>
    <cellStyle name="Normal 2 2" xfId="66" xr:uid="{0AC4E2EF-11D2-4B36-BFE1-B932A8D77732}"/>
    <cellStyle name="Normal 2 4 2" xfId="67" xr:uid="{C1F70FF1-F5E9-439A-9A22-E4AB3722636A}"/>
    <cellStyle name="Normal 3" xfId="1" xr:uid="{E5229357-13AF-4D81-A8DF-48E99EDEF851}"/>
    <cellStyle name="Normal 3 2" xfId="68" xr:uid="{C83F205E-D93D-4CE6-B1A0-CFCADC6C2621}"/>
    <cellStyle name="Normal 3 3" xfId="69" xr:uid="{8E0E57D0-8B78-4F90-85F0-29D93282C512}"/>
    <cellStyle name="Normal 32 2 3" xfId="70" xr:uid="{1E9D7E33-11E1-4E08-A9E5-CC523360C887}"/>
    <cellStyle name="Normal 32 2 3 2" xfId="71" xr:uid="{38EC0F95-2095-42A6-8880-850271CFD08E}"/>
    <cellStyle name="Normal 35" xfId="72" xr:uid="{01C599D1-E151-4664-A207-90C837B125C0}"/>
    <cellStyle name="Normal 36" xfId="73" xr:uid="{82D15CC7-1993-44C6-BC0F-DB0C53603D76}"/>
    <cellStyle name="Normal 38" xfId="74" xr:uid="{4C9DCD30-B9C6-4FA0-819F-44CAC2A5924A}"/>
    <cellStyle name="Normal 4" xfId="75" xr:uid="{1F2875EA-96C3-4941-869C-825E7EB2F4A1}"/>
    <cellStyle name="Normal 4 2" xfId="76" xr:uid="{F9FA57D6-52B2-4769-BF48-324551D5F5F0}"/>
    <cellStyle name="Normal 4 2 2" xfId="77" xr:uid="{D9CB31B0-D120-4F44-9E09-C79A1AB666E7}"/>
    <cellStyle name="Normal 5" xfId="78" xr:uid="{0A18E1CF-737B-45F3-B674-6A1FBAAE90B0}"/>
    <cellStyle name="Normal 5 2" xfId="79" xr:uid="{064332A2-EB00-42E0-9F12-A08FBA8C82A8}"/>
    <cellStyle name="Normal 6" xfId="3" xr:uid="{2991071B-C463-4351-8CDE-03B46BA448B9}"/>
    <cellStyle name="Normal 6 2" xfId="80" xr:uid="{B3CD84B9-ADD1-4CAF-9EAA-8642CA53BBE2}"/>
    <cellStyle name="Normal 7" xfId="81" xr:uid="{EB917EF2-7330-4E49-955D-D2C2FC2175D3}"/>
    <cellStyle name="Normal 8" xfId="82" xr:uid="{2B9119C4-B4B8-4CFC-AB60-2E7123AE9B2A}"/>
    <cellStyle name="Normal 9" xfId="83" xr:uid="{14F4D758-4817-418E-8B93-0ECD54BCDA04}"/>
    <cellStyle name="Normal 9 2" xfId="84" xr:uid="{EDC309C0-8109-4BF5-9700-6346EFB940EB}"/>
    <cellStyle name="Note 2" xfId="85" xr:uid="{04E331A7-99EB-4347-80A5-CDFAA5DDF941}"/>
    <cellStyle name="Output 2" xfId="86" xr:uid="{F81B0E60-5341-4146-A808-D38896B03864}"/>
    <cellStyle name="Percent" xfId="115" builtinId="5"/>
    <cellStyle name="Percent 2" xfId="87" xr:uid="{3C1C0305-1838-4F15-B0AC-1B02DE79824B}"/>
    <cellStyle name="Title 2" xfId="88" xr:uid="{D7AFFD9E-9B25-4C91-9023-0593AB498538}"/>
    <cellStyle name="Total 2" xfId="89" xr:uid="{C3A15572-C40F-45E3-9A3E-1351C098282C}"/>
    <cellStyle name="Warning Text 2" xfId="90" xr:uid="{4B02E988-4DA2-4901-9144-536D14D17ECE}"/>
    <cellStyle name="Денежный 2" xfId="91" xr:uid="{F693D000-B117-44C2-A6E5-1D76A567F5B2}"/>
    <cellStyle name="Денежный 3" xfId="92" xr:uid="{F8519F54-86B7-4F1F-96EC-D128C640862A}"/>
    <cellStyle name="Обычный 2" xfId="6" xr:uid="{8E0EBCAC-2E42-4FC4-9CDE-10E17B1DBCFD}"/>
    <cellStyle name="Обычный 2 2" xfId="93" xr:uid="{C43893D4-3E51-44CD-BACF-E9071E20E078}"/>
    <cellStyle name="Обычный 3" xfId="94" xr:uid="{7D281CAB-4601-4691-A6FA-90B0A0B70B5B}"/>
    <cellStyle name="Обычный 4" xfId="95" xr:uid="{09C0AF01-1007-4A9F-8C1F-FEE06DE50669}"/>
    <cellStyle name="Обычный 5" xfId="96" xr:uid="{75342459-2CB3-430B-8255-FD183E6A1DB4}"/>
    <cellStyle name="Обычный 5 2" xfId="110" xr:uid="{08C916F7-E3DF-44E3-B4E8-634BE7C302E9}"/>
    <cellStyle name="Обычный 6" xfId="97" xr:uid="{31ADB881-ABC4-4BCF-81D9-50A0C5AC1078}"/>
    <cellStyle name="Обычный 6 2" xfId="98" xr:uid="{6CCF712D-3593-4E9E-8A7D-6E1BC6C388B7}"/>
    <cellStyle name="Обычный 6 3" xfId="99" xr:uid="{381D45C7-2BBC-4067-A6CA-F740707A141C}"/>
    <cellStyle name="Обычный 7" xfId="4" xr:uid="{D50B1DF4-4524-4BDA-B667-319821A17B4A}"/>
    <cellStyle name="Обычный 8" xfId="100" xr:uid="{A3FF8F45-4477-40BE-867E-3E29DD7A10F4}"/>
    <cellStyle name="Обычный 9" xfId="112" xr:uid="{3747C2ED-B90A-4A96-92E4-56D2ED570C43}"/>
    <cellStyle name="Процентный 2" xfId="111" xr:uid="{EE5A49FB-2628-48BF-B0FD-9434EC8626C5}"/>
    <cellStyle name="Финансовый 2" xfId="101" xr:uid="{4CE7A3CB-A343-4574-B665-89197E2DBBBD}"/>
    <cellStyle name="Финансовый 2 2" xfId="102" xr:uid="{8E50F564-261D-4034-91F6-AECD84F455D7}"/>
    <cellStyle name="Финансовый 2 2 2" xfId="103" xr:uid="{75E5818B-D97E-4405-9FCC-8A6CCDD93617}"/>
    <cellStyle name="Финансовый 2 3" xfId="104" xr:uid="{B052F58B-244B-4096-B634-3C404048F2E5}"/>
    <cellStyle name="Финансовый 2 4" xfId="105" xr:uid="{9F7A1E38-9B71-4B80-BF16-7DD2F5083221}"/>
    <cellStyle name="Финансовый 2 4 2" xfId="106" xr:uid="{D1799A61-EE6B-4308-AD76-8CA2E0DF3B40}"/>
    <cellStyle name="Финансовый 2 5" xfId="107" xr:uid="{BEDD37FF-DED7-4174-9600-0D0959CD71CE}"/>
    <cellStyle name="Финансовый 3" xfId="108" xr:uid="{CC67918E-7221-46C7-BA44-7262D1D9C93C}"/>
    <cellStyle name="Финансовый 4" xfId="35" xr:uid="{86980533-055C-4643-9D91-8C4FBC12F3E7}"/>
    <cellStyle name="Финансовый 5" xfId="2" xr:uid="{3102A80A-7202-4D1D-BE37-1067A358DCA2}"/>
    <cellStyle name="Финансовый 5 2" xfId="109" xr:uid="{0B0AB6E7-883F-4E96-B3F3-BA4F3844930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7D110B-366C-4C35-8DA3-2AB1837AB1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2169FED-6F88-497E-8D91-F09F24F450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F425913-919D-409F-9254-5A07746570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4DFEDFE-9A88-4B45-9F4B-9A8BE47A1D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F4CD48D-5623-4248-9D6F-E0C257B1EB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A53204E-15A6-42BD-9EF2-E9FC759589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3BBB239B-F7CF-4305-BD4F-A7889FDD24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65FB59F-81DF-4514-93DF-79E3B16808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89251D1-B896-4FCA-A99E-20FA3ACFAC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6768EC5-5399-4B7C-A0AF-1101D57243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30C35F6-31EE-4689-A6AD-99C8A4106C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7891324-11CD-480E-9C1B-3707811F81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49C9B65-CC63-42DB-9376-E01F5994E7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CBCB3120-5F29-413E-A9B6-FB3B10CD00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28B10BF-9A58-415C-BFB6-1F2227AB76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0652360-D7EB-4D40-961B-F841AC84AD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9FB9F18-016F-4767-844F-2851C90615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C8316794-D1BD-4538-BA94-AC3944D7F9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028D9AC-A4B8-4654-A1B7-8429257823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9B8AD3C-99D0-496C-A85B-10A68EC56D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18277CF-F0E7-4D76-87AA-7548EAA859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A53B0711-F032-4534-83F2-AD953B3AA2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D1C82D0-F400-475B-A73A-7F3893D9C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8492100-0C3E-4731-AC8D-2D725C4FDD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B82C851-CB54-4ABB-AF01-31C2986788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2AD4330-BE09-4A1F-9DDE-7A602F1F7E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624B5A7-C8ED-4A45-B928-83F97D8654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3FC1EC5E-2B91-4E1F-88CD-DE19FA9419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6A2E742-A9E3-4935-9EF7-DD33520799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EF06367-E97E-40E9-BF29-68FB4D78F7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EE6E8B51-D744-4499-A7FD-70853FA422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CE6F48A-95FE-42DE-88C6-F696F8F455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B5214F94-35CA-4C84-BDEB-D512DAEACD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F475C7F3-72DB-41AD-99B1-374091A1A7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3FED043-0A21-431D-AE6B-4741C7DF8A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3B9A77C7-B9D4-4E2E-A6C2-4EAD0F2288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843796D8-E1C8-4D9B-9C24-6C2C62934C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59528808-10EC-4E46-8A4F-E74137B193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454742DE-9540-4CDF-ABBD-846D067912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4B7E0D82-A38A-477F-9C33-AD9652B48B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71CEFC04-3E41-4C14-B566-4D6BEA6FE2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6508A4A-D435-4575-8726-B99D644EB9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43C43BE8-5EAC-4076-AB62-F6EA301020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A83817A8-7B94-4886-BBCE-904698F9DD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6069D7E0-020C-4FC2-B564-40C59EC944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282D219F-B162-4073-B18B-952B67A9EA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8A8690DC-3E38-4272-A2CC-B7A1A15904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F41AE07A-890D-4A59-B814-1A2504D4AB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8F14B7F-523F-4932-A0A2-7737C9E976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E78CA020-1262-46FD-97BC-7DE20E7F59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C735547-DDAF-4460-A47E-8C45456E6D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B7354FA4-7AA4-439C-B33D-5DDAB32C63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87A1F5F5-3C8F-4A69-A1A1-16F46D99C0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78CB3327-57FA-476B-84BC-462561CC57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BD608D9E-DD76-4792-B4FA-B46D092F78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1080769F-E07D-4E48-A621-0BDF3BDBDF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430EC412-2006-4425-AE32-43DF6DDFA5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C041926B-0207-4C96-9B5A-95B43FFD1A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1FF5C83E-4D0C-4B88-B6D1-F08B26C3E5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C4A5F047-F795-4F2F-93C9-BE934A3FC5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91DA6036-00ED-4E31-9E2F-231B6F9511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5EDCB668-F1A7-4638-A80C-79A74D2C94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F0C9FF51-0DB8-4892-88E1-A84DC3AF18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1C255BD-D1A2-4414-8A27-ADA196D055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B9C2B970-AD56-43E8-9AF5-64A66B7B6C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8F32EA41-E5FB-4D1D-A31D-1745222C7C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7F01ED0-8582-4E83-84BA-27301F728D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217EF702-D759-41AD-9B29-7D8B4B79B3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34F0B14C-122E-4745-89FD-9B7D1125FD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E1111383-F552-4CA4-B688-DE05394DBC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4E1CBE8C-B168-40CA-BAB6-60116AAAC4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DE17E644-57A5-4109-BB9D-FAAE55DBA9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C18F51AD-A5D2-44C2-B84A-29F1A8782E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9862F54-F06F-439F-B92E-D26A164853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CBE62697-0C84-49B4-8B66-96F9DF041A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73589B18-BBAE-4B36-9B08-F78A4CBC55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9BD2193C-B8A9-446B-8344-AAAB82D591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4E465C7C-4384-42D3-A43D-17852BBF0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C7BD8D0B-9B14-408B-8281-13AFF8D41D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422AF1DE-8D4A-4AEC-9620-30F2C8E827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493CF9DB-0296-411D-AC7D-9B5AC2EB28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32360B8F-0632-45D9-B2AF-1DCC7DA713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5183B9C-757E-4845-8E1E-6A33F31582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6E48088A-EBB8-46E1-ABC9-0531E0F40D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70C7583-EFC5-43D8-8C37-C7CC58D44D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EE42AD46-F90A-493B-8DB4-0F88CFD536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BD8E25E-7C7E-4B09-AE62-0CA6A32FE2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D163A405-D542-4E11-AFEF-F4B8281FE4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BFE38911-BA34-4FFE-9635-5B996C3D22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F89007FB-EA9D-4139-828E-232F739028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C14C0EB6-4B90-4C60-B836-5EBA5B524C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56E57F66-3ADD-40F7-BC0A-C05CF1BEA1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C7B4C87-1A6B-4BBA-9F4E-13BE3E6D90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2D27DB38-8DEA-4DE0-89B1-06E19C0AE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2224ADBF-75AF-4C08-AAAB-2D0014EC85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90EA752F-156D-42BC-8BBC-C6028CC7D5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DDD730D4-01E8-473F-810C-369DFA23E5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57EA0527-1E83-4300-884C-F07C1E1DA1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E50E9140-6214-4669-B410-7952E454CF6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7E5C2808-5BCF-467E-BEFA-D17F0A960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BDD73DE3-AA63-46F1-9DDB-0EC125208D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D08CBEE8-84D9-4855-9563-C0E8C43D1B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7C0EDBA1-29BA-4BF8-A0BF-D72F6EAE54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3FD4A94B-E34E-4DDA-B52F-8F7FBFCCB6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F86B6F8A-550C-4638-9CE3-C815F44906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176C99A-4019-4F15-93BE-EA940302C0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F53605A1-DE1F-470E-9D8B-2159A0FB22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4B0A22A6-1279-4C52-806C-DCF26E1389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D3610502-CD7A-4515-9BD8-9C1B7B1A51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75457203-042D-483B-A110-282F14D5D5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E7B4AF47-382B-4F6C-BAF4-D37B0B7672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2C54F2DB-CC8B-4F6A-B6B5-84F2CEDF58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603F486F-7951-4478-9704-F5D3F39BA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5E49AEA6-C3FF-4246-81BF-D6F10DEC103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FDBFDBB-BB0F-4B3A-90D1-84ECF9BF0B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390244BA-3D01-48C9-A82B-4F3D598C34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5F70EEE5-F12C-4A03-8CAB-11BF2BE17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58FEE61A-9B33-48A6-A3F4-31B2C62542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5A065A30-AB85-4B0D-9DDD-AD02190A9A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874D4A8A-E09B-45CC-83C3-0FC7C7FAF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FC2B905C-F4E0-450D-B1AF-87A3E815FB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1F1427FB-5CF3-4A8D-90BE-3C5DFB536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1ACE3B75-717E-4FF2-9118-A1E4FE8517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6F65829A-A7D4-4F1C-A3FA-3AE56D28E9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92D2F4A2-EB35-44F6-8CCA-948DE1552F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A43B9A1D-AC16-4961-9544-1D4D88FD30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1AD1FA11-76E7-4BEB-B132-964C31FDC1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04AF847-E7A0-40AC-9EE1-4E228150A6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EE04917-0B34-440A-A141-5CECFA53D3B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31EEB3A0-275D-4376-80C6-BB099382EB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56BF4110-198C-4D92-ABEE-9849F73E39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B4AA289D-689D-400B-A98E-6000FCEFDB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696DD78A-0AA8-4A6B-B8F3-094B0665BC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A1258081-B641-4692-9D33-A6F156A6A6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A4DE440B-4228-4217-96CF-4B6266A76F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231362DE-C63C-4A6F-BB76-D1A46C8DBB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A4FDDCFE-978A-40FC-B800-F28A630014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9D0084B9-1632-4A48-AEF5-8F583617F9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BE4E8CCC-CBCD-45F6-B581-ADFAA1E144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C3863E5F-B63F-4C80-AAA4-82A84EB89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74EAFB2-F230-41FC-82CE-0C648E564F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67FBAF12-DC0A-4D28-8291-70258D57EE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CC2198AF-6337-4C3C-A348-21BC0461E1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D100F792-6D4C-45EF-9B21-C768B86265A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4AA8717-6026-4EAB-A322-8B69C67048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C5B9499A-3833-4274-BD4D-48E9C7F50E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2B5DA60D-EA20-480A-91D4-C898769C45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780F17C8-691C-4D8C-B885-7E8654807F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7380E10-9417-4770-BDC5-53C28C2EF4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DDB004C-7D0B-45F6-940C-340344712D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F9CC857A-DA66-4B9F-8AA4-B136EDA55D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6798B8D8-5B15-44B1-924E-E8A168CE86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43D38146-D416-4D54-AA7F-6E7C9EA70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F8028258-B301-4519-82B9-9DE7D0B867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F12A17B-EE2C-4475-A290-4B82B58370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BF29467E-01E4-4B22-A319-815B313AA5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4909423-9ADA-429E-99DA-4C7E1AB90C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25E2167-153E-4947-816B-F4A81C73A7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9EE8137-08A6-4841-A519-218FE9536B1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C7A343EA-0B9B-424E-A52A-380F42AC14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3B83793A-361E-4D7F-9B18-43B7723625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CA539641-A0AA-4FE6-B6B5-60452924F1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8E45129C-4122-46D8-9BDA-5FFA402E2A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9A46DC6-165B-4A2B-BA32-F826AC6DB5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10073E5B-7245-4D51-8739-2827AFCD6E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50863CD3-FFCA-430E-B5E9-62A4862548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9B231807-AF6B-4593-BB63-241BFD33ED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89AE329E-3030-42DD-AB20-68CF9ADC98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E7CF0CEA-65B3-417A-8658-37A277E4AA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80678C0B-5479-47DE-B115-620A464FFF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5379B3DC-81E9-434E-B57D-323F07D1D1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81571CD6-907D-4920-86E7-89CB8DD89F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615F4046-C16F-4905-B3B1-4324962946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9712055F-6402-4C34-8F2D-CDD712D7735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C5BF2C6F-CCAD-4AE4-BE9B-CBF82E4A31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48A00DC4-D6CA-4727-9D1B-67F5690703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C466BE76-8122-42CD-95D6-827EDE1CC5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42E3A69C-7461-4F78-9BE6-1D311F525B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70D69AF9-6DD4-44A6-9A6B-A810E947A9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7482770E-CA18-41B5-94D6-E3B334F4AE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3ACA8F87-2921-457A-B53A-8E50BFD394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A5F20833-95D1-4DFC-8ABF-7845147775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780B119B-EF54-47BF-BAE5-2EFA22F68C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52A713A0-824C-4B21-8C5B-E27425A809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1D33CCF-4385-4206-9E71-DCD305DAB2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D57E9771-9A2E-4EFE-8DA3-4A29FB1415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92E4FA80-835C-43E1-B7D0-7E04996029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20F2CAB-8771-4002-AAAF-CBB27A037D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C05ECB18-346E-4267-952B-F7101D519A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DF6508E-4FFC-462F-90FB-BAEA6B8198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74F61989-897E-4508-B29D-B09B3C82B9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85653AE0-BE31-4DF8-AD19-81D2300F00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6B07CAA4-DD3D-458D-921C-735A72D07F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C6A06E0C-81AF-4EFD-8B1D-D94736E17B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005B4838-9549-47AB-B5F6-C769743F52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BB0829D-9BCD-493B-BF0F-E823F6A59E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85A7052-6085-42A8-82C5-83388595C5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EB8C94C1-EA2C-423A-A528-B7D6C93094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D53B28EC-FFBE-4ECA-BC22-33BA8AE90F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40D4F70B-8593-45B7-B069-08482E2CB1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EF5217B6-EAB8-498D-9D34-7C37BD171E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7F64597-89F3-402E-AC4E-7CBAB7129E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B1036297-713C-4B84-9A01-7F72BF5366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DCA4D589-377F-4E64-8BA5-228C1A4430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652ADC54-12E5-469C-989F-BCB82441AB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C515468C-9E8D-4339-B0CD-0430C93C36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A9BADBBC-6479-4FE9-8E0D-5A6456DF7D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F88D8E30-B3CD-4513-8EFF-DB9D8BAE9A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FD4EA36D-BBCB-4F63-8BFF-C507C12616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BF5EFC41-95FA-42A5-97A8-05357BD7FA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DC0826D8-4821-40F4-BDF6-3425D6B68F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726ECED7-AC09-4A8C-B921-FFE7311B11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9438016E-D42C-4582-86FC-CA9F5F7E05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8C303811-B757-466A-B528-B901C8E109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DAA55D1F-5DE9-4798-8905-BA2767736D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20ACE7D6-CDF9-44EB-843A-D85D00D33C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E0267068-A479-4392-8D0E-98A08101A9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8565610-ADF3-4476-894E-490DE778BA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23C1104-A115-4076-AA5E-857B500D9E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A9326D47-D914-48BC-B5AB-DF7E95E5E9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212DED4C-1DFE-4915-93D1-73F76F7F6A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59E122CC-92F4-4433-850E-8BB917BFCE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A9ABEAF5-5BDF-44D0-8EDE-8643492BF3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23A27F6E-F9A9-4CE1-93C1-463847730F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0B556B60-7247-4472-83FA-CA6CB9BFA1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04386C1E-225D-46BB-8316-E964D4C3FF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AFF16589-56AB-4233-BCD4-FE34434337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6479B365-1825-4725-AF92-D7ADC69B39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FE957F67-D0E3-4DC5-B0D0-B3A4D42A89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6538FE1B-827C-45D2-9274-C00548963B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09E17DB6-FD3A-448E-90C7-6FE68F7324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AD69E732-752D-4E5E-90A8-C998392BCA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19ACBD4C-1C48-4CCA-AE5A-DE1A70BC3D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39B15FE2-6197-4ADA-B8E1-603ED9D40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23B71EA0-B7D2-42EE-A852-E88D1DF71B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0E9AD02C-EE67-457D-84E9-9F7B9E8820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62C3B27E-C5D6-46F5-A47C-A3601C6F34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AEEA7C1-FAE7-48C2-A277-6221822912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8FE47522-7B67-4027-8B51-0B8061156E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8B3D19AC-4EAE-443C-8308-988602410B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64630806-A0F9-4625-AD84-02F1C1F9CC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F3F3394C-8D8D-443C-B984-AC32A9F4B6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F9BAEDA1-D1A6-4C13-8414-96194EB050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55052ED8-6A6C-4988-9E07-D3333EB17E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B7FF37DB-3FA7-4FC2-8201-38DF7E54CF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E638F8F2-6296-4379-8F9E-1139BCF506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431B6835-FC38-4859-97D9-438A391721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96D76FC7-1552-4828-9D2D-A24CD11C9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4C024DBE-337B-416C-A5E4-1D43517912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1C077F67-FB49-4E0B-8F3C-322012B52B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DCAC0348-BE9A-425D-B759-C9B1DC092F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04923B26-773B-48F0-9D81-7F52EEBC41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EF8E6C12-FB7A-4999-9361-0B8135BCA6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254E0D19-8177-4DA2-93A3-106406DBE4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2A9EEBF4-6F24-419D-9FD5-D78B6099C6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7CC0C492-D3DE-4CE6-8648-D5AE750A76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D5CD6660-A509-4E30-8EDF-59C60E409B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9BAD7D1E-2361-4EBA-B6F9-F93594DC7F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5ED60C4F-25A3-4AF5-96B1-F38C43EBCA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FDFCE38B-0884-4B7E-A296-A688ABBC9C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8A9E82DD-8B94-4FC7-BFF3-11F1A78E61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43C2C6F2-5170-41D2-9EF3-70C42D2A93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2306A8F6-8A17-4F8C-8C1D-35DBA15A0C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B44B6A89-EEC1-4CA2-9E7E-A8BB5EFB95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AFE22E9C-0888-4710-AA99-5C6441992F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35062459-72B2-4073-914E-660A2ECCA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55D3342E-2AD1-4F33-AFEE-A899CF98D6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90FAA135-6FBC-45D1-8B54-A283775B2B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CCCDEB51-C90D-4044-92EA-99F7D1FE0A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07E4C5D5-D1B2-47D4-A174-ADE9CEE892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A7B686FF-22E5-44CD-A9B9-A319094783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FEE3F7AE-166A-4727-B269-5308ED778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2B3BC050-25E4-4662-9709-F0D3912CD5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CAA1208B-5B61-4CD2-B31B-701CDE84CE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1367928A-B664-4A4C-B34F-82959F3FEE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84122A00-24D7-45A6-8852-6B12486EE2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E59FA4DD-32A0-42E0-9854-7DB7BF1C60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1296F8C3-43B3-4E6A-BE5F-1ED7A324EC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78DC7236-5F6D-41F3-9B58-E9BC37CB05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9807A863-452F-4C13-A0D1-56BB45757C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D67EDE9E-08EC-48DA-A914-9CE01BA70B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C03CBC66-621A-4409-B4C3-8E93D9D717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D83FC0EF-FE5D-4705-9F5D-3F2F5B100F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1692DD2C-5AD3-45CE-9160-F7D791B4F8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B7083AD4-CCAD-4E51-9C35-36A457B232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9C9125D1-CF94-446E-A766-7E27B5098F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39D537EA-9665-42DA-957C-FF9BFC1C5B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16D9FB8F-41C2-47CB-93F6-10F1B1A6A3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2D134C58-8653-4812-B855-29149BE1C7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75828A10-BC7F-4D89-B158-C5136E88EA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AA331507-E23F-4811-B22B-470555DE8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7C5F50B-52C3-4D50-9D93-63B7121A58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2302D657-2F1F-43A4-8745-21677F36F9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8F8503DD-74E3-448A-8ED8-42B81FAAB8D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578AB9DA-57BE-4F19-84DA-D01F36C67A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B9900BC4-AA67-4633-AF53-0A918C44B8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09B590F7-2EED-4D61-B53B-7817F3C8EF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650F2BE-171B-4AA2-A698-8D8BEF2FA6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A6AEDEF9-4844-429E-B9C7-8AF939694D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ECC97AFF-0B3E-4013-A6D1-E5E4E535B8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757541F0-5BD3-49B8-98E7-8777E8FA8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A8916662-F5ED-4B3A-B4A8-52DEC209A0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5AAEDFEF-810B-4B03-B3CC-E36F7AF08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6AC9A2E3-A892-4A70-BD2E-BC1401E0B4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874FB513-F9F0-4B3E-BAAC-D2285A4F4B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E0697C3D-99C2-4DD7-88BE-B018D5C1EE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8C1BC08C-D7FE-404B-BDDF-C4FD23422A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11D5FE0-F9EC-414C-B82B-29B130247D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BE7D921C-3F08-4C62-8BFF-190AAC60073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A29D1D08-6F13-4897-A98A-9146E3050C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D9B89E88-5C10-4B25-BFA1-BFB6179DD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A58C3F65-E3DB-47F0-A684-BF340080F7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4EA541DC-CAEA-439C-B4EE-EA5A71FE13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02F4F951-C1EC-472F-82FD-3DB1CB11AE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AD3FB5E3-BEE5-4C61-B7CC-912C9D4FFE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D6A80B2F-925D-4BA7-B39B-1F5CD0AA9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5CADFE65-BD62-4F7C-A737-624302DA90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6CB20007-2E61-4112-8BD0-993BCE2ABA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03227FB-7231-4E0A-A560-5B5A063B11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52AC1EFD-D0B7-439D-9832-9EE49939E5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E9CDF71D-758C-440F-9E87-80D9DBAE58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AB576D47-863E-4AE3-B7CA-0B5EBB2552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7D97B8D3-4F89-4D92-A60A-9311DF6A99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E8B5C59A-1233-4C31-BF8C-AD4BF1C1DFC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44D020F4-538F-4F27-964A-883725792F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BECB6F93-F9E0-47E7-AEDE-FB01E58139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42A5FEFC-EB87-44F4-A2B9-711843B035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FFB82531-F9E7-40B7-8A0D-29FD8F2A04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6E1A132D-F1E3-4C04-BFD5-66C1AB4B0C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D4A6FAF1-8DBD-4788-8551-2C75DAFF1A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7C5E9341-1F05-46E3-91BF-D1C6574CA3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07D829AA-5E3E-4BF9-8BC1-C6CB39FA78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14D0F8A8-88A4-44CF-AAB7-C25029205C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9A2EA7D8-5CB3-47B8-8F1C-D90A237C21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6565C43F-F174-4A32-A96B-C7599B33AD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4B0C24C8-4582-4FDC-AD1F-8FC01D0323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469D1723-11F4-4FA5-BD7B-C5DAA56F19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51CC626C-5B56-43EB-BA60-587E1BD796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99FAC7BA-ECA0-4831-A553-57AAAF70185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9B6985C4-3747-48AA-8355-9D2F506D8F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E4C6EA91-B8BE-4526-B391-2C6DEFD746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AC319948-52DE-4130-B970-0E0F13D4D9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E54A2A20-9E04-4746-8AD0-4299795380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3A1A81E5-05FD-4889-B5FD-81687EF338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84A99E8A-78A0-4AD9-8012-6206DF9AC0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E35DFC77-16B9-45ED-89CA-E92E87ACD7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7AD8B702-646A-4ACE-A172-294794B9A6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AEA6945C-DB21-4DB0-8E4B-761976C79E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6FCD6E77-8292-4788-A829-8ECC1DF7DC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82F53B2E-D071-43D4-8F52-0DA50F73BD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58EB4447-8560-4261-AC60-511D5DF75E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F6276F4A-05DD-410D-BEED-6073867E66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D72EA7C2-FD91-4589-954C-9C04228AAC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E07DECB6-B268-42D3-A6DC-E1785B35BD5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3761F47B-3846-42BF-AFF0-C1DB5F8146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464EFF01-CA1A-4AD2-8B96-07347F50BA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88DC6366-5722-4B62-9113-129BE2830D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D631793B-E539-4950-97F2-103AE6BCD1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B500B501-D61B-43B5-A982-AD1DAECB05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A2C8EFAF-31A5-445E-86E9-DE7419701A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86C81931-29D4-4231-997C-E1549FE53F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A1380180-7D6F-4B11-8503-A72DFE197C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CD8FE1FA-7BD4-41B8-A37F-4406F358DC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60DCECAA-EC4D-46B4-B4D9-5377A3F34D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DD7B82BD-413A-46FB-B971-66829EB6F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A4BC8552-E5D0-4151-9B20-6B788F65CD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1E762599-AB01-46FF-99A8-624A044F7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A08C87AE-7640-450F-8D2D-7068A50BBD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C5BA9BAB-B9C6-485D-94AD-08D44EB44EC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64364EA1-6BE4-4405-B876-3A2A8F55D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7FDC33C1-2C8B-481B-9013-69FC52A4BF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C2D12FC8-1F03-4600-B20F-09A1F98C23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FD182197-898F-4E0A-A74F-60A971717D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7E5A4D42-AB50-44BD-8A65-2B638D484C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78A9A280-C082-4FEC-A138-B36FCA0631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3D21CDAC-C7C7-46AA-803B-34A4A911AD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19DC7CB0-46AD-46CC-857B-307530862C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286E70A9-2E70-409A-ADF7-2533A583A6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5225BA4-97D6-4402-A3F6-4A25F43401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8C650C26-3C89-4AEE-9A9E-FB7CD8F991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68DCB09C-B3FC-4F2C-8376-C7D03D2BB3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FB956251-A05B-43D6-8603-85674D1C6E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EB24D8BB-E77F-4478-BC40-48DF9E4992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E14EBD81-9269-4649-9BD5-352C57D3F4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840D06D6-697E-4222-B335-1367749F8F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8831E2A7-092A-4FA9-9A4B-46097FFF05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3959315A-C7F9-4277-BA54-A3DFA9582B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A5352C67-7514-4C93-B102-C3CAC81E2B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81BD475A-219A-41E3-8857-310A4274FD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EE507549-A695-472E-9CF3-5B4C30DF64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2933B26-710C-489C-A46C-80FCF936A9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24E61746-EA94-4696-B054-CE7C1983BC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F048EF50-6970-46F8-9352-EE6401B04B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1CF87CA-647D-4B84-BD23-6DCB909AD7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893C2BE9-FBE7-4093-99B3-A0A07E9BF0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6170304-12B7-4C0A-850F-A044F3B7D7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1733CBA2-139B-4311-A228-7C8330D3F5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EF459FA3-6A2E-4215-BB85-715C4BAC4F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857C2750-94D5-4A80-BA1D-21551AB87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AA1F8FA3-B042-4CE8-9940-2B75B0DB8A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F38983F4-C1D1-4C2A-8F12-4E5CAAFEEF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719FCE69-256F-406F-A2B1-6D5A11D6D4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38616292-2316-43CB-8A37-9A20907001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AF231DE3-9AA9-4EE5-B9B6-779C0F9012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65CF277A-EC28-46ED-9599-F44AFD21F4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95FB6BA8-C579-4796-804C-200A7EA606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2A1FE600-9EC1-48FA-8902-DB2D2E4D91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61CEBBAE-687A-42A9-BBE0-C3D57215B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8B091157-0456-4973-B0BA-12D52A4E4E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068E2DFA-0215-4F90-94F2-50CFC4AFF8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717854F8-372D-4699-841D-25F94845E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31A936FB-02AF-4D43-8E25-454F460903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319C45CD-0F01-4883-ACDA-D98958445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E17A38A4-C079-4D2A-AB19-5FBC519EFB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A9D1CC97-1FA0-4569-B498-B0213ADFD7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EABC7BE0-2034-49A7-9CDC-CD45DBF8EC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4E7BB5FF-FE08-460C-9018-F34A432687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D7A57A43-8A58-4D4C-9419-A34B015CE5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D4A52741-5EBF-413C-ACB6-9193F1AB0D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56B1CE38-3D60-4219-A4B8-E7D1DB61AA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B8C5975A-7F90-4D78-80E5-57EE0A653C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DFEED2FD-351A-441F-AEC0-4FFD6D57E2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4F026514-055A-476D-ADE8-47607234EE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2873BF8A-6FC8-4A06-B637-6E0FBA51C1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C7E2EE3C-9F65-492A-AC59-62230DA235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90C4438B-1EE4-4C2E-9E9B-3A0B98C451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3814285C-1678-4042-8937-764892A07B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42281B92-539F-47BB-BE96-4B087A995B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72F3F480-BE20-4A72-8958-81F5847B8F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A3A09ED6-8ABC-4C47-BAD3-7E524A5E64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4AAC6252-9AB0-4E60-8538-44258BE72F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5955F53A-C942-493A-8CAC-24C365A869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E761BBE5-3B34-41D2-9A4F-9209D60289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866CCB97-6969-4470-B889-286EA6AAB3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31BD0116-24E9-4DF2-B071-F5D8478466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3C73B975-647A-43F2-9DBA-31D6F34593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218B4CB3-1012-43BA-B715-A7EF2E7855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9667E57F-47A1-4B6B-9DE5-F956B9B90F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B7EF36A4-8564-4C7F-ACBE-38E6EBC352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8F65B4A0-B828-4139-A742-6C0466F19D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9C9F1C8A-4345-4669-99A5-432B3519D7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1B246310-FF6D-43E2-A6DD-18BAD83163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5D840DC4-AD46-4BEA-97BE-468033A2FA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43C1C49B-01DF-471E-B86B-13380EAE37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FCCA50DC-0AE6-4053-8F8A-83DFE23B38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ECD8C584-1E4D-4475-83B1-50576CAB57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6DFC9150-63D3-4305-B752-A626905D36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420E1FB4-7A82-4EAB-B875-EDEE268F9C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ECF9FCFB-55AC-4E35-BBEE-F1029A6CF9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435AEE8C-471B-429E-818C-5E829D72D6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DC9D8B88-03D8-40DB-BE02-39C9659771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B26214F5-65F6-4CE2-A79A-83C9FF6637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44AF570A-9D53-4A70-8658-5FBC16254A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2367D224-C0FF-4E52-957A-E633086D00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5EBA3454-0AC9-4EAB-83E0-587418B630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36BE46DB-E934-4A95-A478-30BFA74177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E9F3E592-17D8-4747-987C-24D8A611E7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327B3E8B-9068-4737-8F6A-FFD73D351B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1E80C5D6-813D-4627-8302-DFC184BAB3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A18C79C8-D45A-4D0E-9CD0-E761E9EDDE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B7DB662B-3999-4F04-B721-AC03BA037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40670484-F2E5-42A6-AC1E-B71195945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49B68629-EE0D-43A9-8AD8-1CF0C9BA18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3E7A8E2E-1206-4AB1-962C-680CCF3D51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807AF7A1-8489-4818-85D9-00BB3E7ACD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9A72430C-9277-4A33-987F-BCCC5074E0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98639439-9163-468C-AABB-19C37E5CFE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1B8DB073-F014-4B97-9C7D-9FACC5FA2E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BADB2B6D-DBF5-46FE-BCF1-E9E277454F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5E451A24-98FA-4298-A141-FC29DA6CB5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BCF2DF4-150B-4CCC-BA0D-124C2832ED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A1ECD509-E508-4496-917B-D68953F4B2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29BEDE0F-E622-4B8C-93B8-3ED88809C4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5BF324D1-69C6-4D21-BB80-4B426E8B07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D15E8E8A-57D1-4555-A4ED-E4A4CFB95F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F8C9B15A-105D-4747-ADF0-FF72EF74C5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DB232FFD-BD8E-420F-A039-FDEE3DD5B6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EE62CFA2-23AE-4EC4-B40F-6C43612C08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6BA9ECE7-B245-4AF4-A1CA-A0CBCEBA7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062BD8A1-A01E-44A3-AF73-82A68B7BF7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0D044770-E529-48A5-80A6-FD88BD5FC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84A8FB6D-F9D8-4B51-A917-857F15E068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46000323-5283-449D-A899-1C9AB5FD49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DEE1A28F-2D6A-4E47-89C2-1045213456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BD96F0CF-50AE-47D4-A075-D4B00B834F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1C138B43-C3D0-4302-8291-C533302493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E143C0DD-EEC7-4D3C-A04B-9B0958C016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4F3F7749-BBBD-4390-921D-18E8D4ECF9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039FBAAE-C597-47A0-B839-92942CBB88B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D9959AA3-2D7C-4895-BB47-94665E9712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CB5ABC6A-5121-43F0-B0AC-82B1015827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4A02855C-DDBE-40B8-B534-47FAAC9357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26D7CF9F-A4BA-458E-A526-DA5FCF5939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3D020300-2AEC-478F-AE04-86251FB677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0DC17509-1F1B-48B1-AC8A-701451326E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AD546553-EEA8-4078-A5E1-CECE014E9C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77737508-E8E3-4F50-AFA9-3C39A715E3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4141AC14-1918-4A67-88D5-8DD84984A5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2DCB7EC1-346C-48FE-85EC-A73DF76433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F5F2F8D7-9DA2-4C67-81DB-B6A018F175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3EF8B143-C5BC-49A2-96C8-38B23DDEAF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16829F58-9076-429D-977C-5B0479C5EB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942E2574-E3DA-4DF2-8101-C434BB7DFC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3CAD9151-58B3-45D5-9600-EF76C42086E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C2D78057-5BA1-427B-94FB-6596119077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206B32A7-FD8A-42E1-9E07-FE470B789C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8DB9903F-CEEA-49C1-8D0D-0C591B7FDE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0944F199-8347-4B83-9BA6-59F0EBB46B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F275A26C-1EA3-41E7-8D59-05C5234F07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5D766103-C0C0-4F23-80AD-74F2CCB97F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F36D68AD-81FC-406A-86AC-C806651138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9B3CABE1-7FDA-44B9-8BBD-A4CE3E8B92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F9B5E30E-99E8-495D-B7E3-29C46E76D6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E4B020EE-4490-4B3B-B48A-CBED5C116D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FD76C2E3-270F-4741-BC06-EDA39AE761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F891E7C9-FBF5-41D8-8D42-2A1315F599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626363C3-C99C-4DE1-9AF3-C0CCA1D866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AB6CA862-5839-456A-9028-463202BC9F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46D6C3D7-72B6-4AF2-80E1-75CEAFE34F9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410E4FA0-244A-4514-A89C-8FE8E06FA4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EF626DF7-0E50-4140-B320-2FC15341F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8A8C03E1-D60C-4B18-ADC5-ED42E71B7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6FE0F577-4B71-4CD7-B03F-71AD4619CA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357D4F12-090A-44F6-B7AB-32A99B2F93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B8E2F67E-177B-45BC-8114-0F075CD176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90902CA8-53D8-40C7-BF31-6A8BB6792F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31F6B92D-1806-4897-AD9F-F8E065213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FD1D44F5-5B5F-41E1-8E9D-D12C85CE42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8E514279-4798-49B4-B57D-B99E42F6F2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5D6C5E14-C9D1-42E0-91A9-34AFDEEE00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1C477D0C-1487-434B-9C89-B67FDAB9E9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228A16C4-0403-4809-80EB-F8FC0BE24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E0A2865-9401-4216-BD6D-7EB0572B39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C0AB31E2-329A-4E02-9A8F-16AA7CE2F2A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30364F95-F88E-4A01-B554-2F0C98D37D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493AF3C9-DFFE-4593-84F3-3D73E9C62D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684DF6C8-4207-4ACA-925D-764A8133AC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F10290F1-5A2C-435D-B25B-F93CFE9266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853932BD-CFEA-468A-B809-65344463AA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0CB312DE-F134-4293-8668-BDDC06B6E4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C623F1F4-35B6-4CAC-B3D2-9D73D08CD7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A3E9D60E-72AC-4AD9-8B28-AB6D977873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EF1A0B28-DA2B-4BDC-92E3-29A11F56D7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898F2AC8-1500-45B6-A536-D87CCA718C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02640A98-FE71-4CA9-9613-155C62AD84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D5282AFD-796D-4A64-9BA9-15B0FF4B35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9596A1E3-72D9-4C07-8347-1EAB423960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70A599C9-ADB6-46E9-83F7-96B42913A3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6A72FA3A-A67A-4DC4-885D-19F440EDFBB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EB1466B1-9D55-4466-91EF-9EA52B4911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904B66B0-9EDF-4012-B000-43173B8B90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0BAC9B66-CCF6-46D4-8D9D-4F58B1A50F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D6F27F97-48EF-47F3-9B5C-FA8ECB9C13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627E2D08-E786-4480-B608-2CC90F96FC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AE702301-086D-43E1-AECB-17B3335A3D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F76F6FBA-7C10-48F3-9FC9-E35766A291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9622B8AF-0BA2-45DE-A9B7-2B57419F24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3EEFDF51-09A8-488B-9576-D01D9EAC15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5E39DFA9-F035-4A97-9FC3-7D50A4587B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6EF8DCB7-0222-4852-BFEF-9E2AF1885B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5BD93917-F4E1-4D0E-8390-F683E14797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6B44CF31-B5F4-4F82-B3E7-27E9F51FCF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8DDAA2C6-FF7F-4D7E-A21A-B10AAF6711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7E1A472E-9C41-4F59-AC5F-01EBE852DD7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A678BCA1-10A7-4D62-88B4-6F1A726135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639C1181-DABB-4E96-A118-BC1AFFDCB6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EF4CAAFC-FD38-4CFC-ABEA-262AF07962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83EBA9AD-05A9-4B45-82CA-F664721FDF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B2A8B356-DA17-4439-BFCF-AA486DFC77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142026DA-D453-481C-87B4-71A4BDE5D0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CC59577D-516B-4466-9D84-2EA4B14EB1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4D32090D-F134-463F-B4EB-B50FBD9977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D11D3C32-630E-41F3-A44F-530382A1C2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3A4B51AE-B320-4355-91A6-DF0667524A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FAE01A2A-F33F-4402-BA12-4B26B41904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E07E6F5D-97A1-4956-9BC6-125B5748A6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82CF793B-B1B9-4F8D-9047-09D97C31AF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FCC9813E-6D7B-416F-B327-5EE786F845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DA46F706-8BF2-4908-A7F5-5CF310115B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D72ABB93-4C65-4C12-A043-0A352FAFDA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11B4F12E-815C-4C2D-8DAC-FF547CE29C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684C6BF9-F623-4F60-9F03-B6FE07A088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9FBB2EA2-8C9E-4455-BB28-1524367105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027B3D6F-D426-42D9-BA84-01B0E243ED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A9793AA6-EC6D-45F6-A4CD-25C2C12B4F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FC827F94-1F95-411C-98C2-73F79D9AC8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83FCD733-1DF0-4877-A691-499ECE43A8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AE7A7FF6-E4F8-4CC0-BD0F-B1DFBD401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5E22C0F8-2747-4EA3-8F42-817820EBB1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17B26E03-8FDB-495F-A84E-FB08ECF2B5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5ADF272-0A3A-4FB8-899A-3AFC955725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7DDF4435-B18E-45C2-B691-BFEA7D73E9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5E5E15CA-6755-49FF-9FBB-A324E819B7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D9704CE2-8F00-40D1-8706-65E2D75E10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DA9C52EE-5E68-4741-ADDB-79011B3865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6FBBAFB7-33F2-4EBE-B4A5-BFA9F5B614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34BE8143-F1C4-4CD1-A132-9D23549ACC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5540DACE-15EA-4568-A42B-001F3EB3AF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C24D6F70-689D-47B8-9739-00295D5143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4FCF109-5B34-4512-BF74-97A3E2E699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849506DA-1686-41E1-91C6-DF35F91544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C412AF96-BCCB-4E26-9D2B-B253266B4D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CE6F9F2F-A89F-4E39-BB63-75B473E894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26318A5B-B3F4-417B-9D9B-F5BB87444D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4BCA34FF-E853-4B0C-887D-2AE69F445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B238F342-F4B4-4FE7-9605-8A3D1782A9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A5793EF1-2285-4EB5-98F6-57C230EA2F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2C0AC26C-DF62-4ACE-AF66-B351FD9545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D9D4A397-7915-407E-B1B8-E43423E9B4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A0710CA-85CB-4EB3-BB55-36C60E8A2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7CD7884C-84A7-491D-B77C-3BD91DF78D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5FDD1566-70BB-42C5-AD32-889D7A2717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6944DBC4-CAA1-4C5B-BEDC-0251FF57FD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60044B1C-EED3-4B28-9217-AAE81922B0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1C428312-BAF2-46B7-A33E-C926A34241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0E761646-3A11-4055-8B6C-D81240440C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C932A44-C531-404A-9A03-225659A890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988F62E4-B30E-4839-AD28-44DD1AB4D8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B2AC82D9-D625-4A48-BE2A-026C33DFBF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5F2FEF24-46CD-4BE2-B7B6-A3E15930E7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DF330088-913A-4CBE-9046-558B877B06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8FEF9948-F7B4-442C-A864-1A3EADAF4A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392A0074-3742-44E8-B4BB-C1419C8F3E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C6CD50BE-B5B7-4027-A684-404A7A3DF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63AE224A-C38B-4089-B151-34E875A9A2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DF79744F-5C13-44FD-9B78-D046E13D98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53047DF8-3DE1-4C5F-96DD-1B0D71D2F3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44FF3E02-FC49-4BE8-8935-AD44D4696B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9F701AD4-5F7E-4679-B8B1-92DE15A8D6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A8DD4693-7DE6-4C70-A34A-1C0882E1FE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36B15762-C68E-4787-9B40-D2AE26C79E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92173AA1-ECF6-4E15-9ED5-D3D6C1C94D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DB523D16-3544-45C7-A05A-910160D832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EBE05F19-814F-4FF6-A219-2DB3BCDE11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5164B8F1-0261-40CF-822E-FEBF902907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19FEE1DD-C82B-4453-B963-C1C3743D17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5375706C-B762-4E1A-A370-45C0913213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10E5677-D57B-4FF8-B2AF-C8732AA9A2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8797ABDA-D82B-40EF-B8DB-0CE16B90AF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5938CBC7-9EB7-4C94-A58A-FE6DBE240B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D2203AAF-F401-49E0-BC99-E3F2BEBC8B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F2E43A49-E5D2-4EB5-958B-F0F93BDCA3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81D93EC2-A3D0-48B7-9904-B389527E37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30214F48-6EF8-4C1E-9548-5D5A7004C0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412D6070-63BE-4905-AB69-13462107B5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3281C567-12F2-4ACC-A2BA-7CE75D73A2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A8404B26-C9A8-466D-ADBB-B5AAB8B1AF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17B74522-0342-4D13-A209-81B819C5E6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4F00B492-E229-40DF-AE8F-F052729F39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3F0E872D-45DA-4D31-8282-77851AFC5F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3B4C65F1-EB89-4B7C-8B4A-D79DAFC726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9013B89-92A1-4F51-81CD-CC27BF1A5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166BABEE-6CA7-4EAA-827D-32E4FC683F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AECC1024-0557-4599-AC78-2662CC6BE3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5E1D8FFC-15B3-42E0-B98B-CE216C3742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07D052AF-C728-4682-B94E-38F724DB3C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29F6097C-B654-4DA9-B30E-4964F59E2D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EE77BC9D-7157-4E64-93DE-43A1063E9C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E928B40E-4640-4F03-B477-3EE6E16BB6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CBBE7214-049B-4272-9D37-74A83242DD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01244EA5-87F6-4AE7-B7FB-8B2B963B4B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D6233A01-2F80-4275-85D9-7BD6E53000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4928C50F-6845-475A-868B-CC77A1EE99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640BECA1-FD89-4A17-B95C-9CC802A7F4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DA4DE960-97B3-401F-B337-D03550D2DD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3B66197D-98DE-4007-AED3-D58B667AA5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32989563-BF2D-424F-B0C8-D5CE300E56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C197CF8B-C0B9-4A93-95BF-2E721FB2E7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8DF40A31-2F12-4893-9746-0F1E9946A3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4D00B7C3-E667-4A02-B0C5-D543EF835D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0788D9EB-9DA7-428F-97DF-718545E5D0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9C28A4BE-3EA7-4D0F-816F-9D11E09313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7452ABA4-925A-4938-B304-057FB42701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FA621101-E09F-411E-86ED-4BCC098A51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2B73617D-6659-49D1-98E0-DD481106F0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1112CCD5-9938-40ED-B79D-F73F8E1CA4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90BF980E-B92F-4846-8AB9-82CB223E7A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AA137397-EB87-4125-AD52-6DA8B219D3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2F447C24-ECB5-4610-A32E-9890F78D6C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45E1A0D6-2A1E-4313-9561-5FBF8ED273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D76642D9-C1D2-4B5F-B08A-10C2431952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9ABA73DE-48F5-4993-B3BC-C717A0A534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0C4C57E1-4886-4469-B553-079DE143BD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369D4BA6-2C2A-425C-8321-60EB13265D2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10DD15FC-88B3-493C-8301-B2BB24652A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7F7F64AD-12A9-4B0A-ADCD-A01E012853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E8158DF2-3A4E-43E0-855D-96B7C078EB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9974FACF-23AC-415D-87C2-C210004DA8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C11CBB71-2750-4D42-BA63-854A44D2C6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1E172F8F-5318-430F-8EAB-FD149F0D65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F0063A5B-1845-4B13-A995-6B6A1B2740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E91A328B-6DB1-4365-8895-CF7C8A2A02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208A9DA3-ACE1-4D2A-BA0D-19F7040DF8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C44FEDE9-C793-4ABA-8745-9FAEBE5D9B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51CFF1C0-BDFE-4E6A-8AC4-FE50C8DA7A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F879CF33-F74F-412C-8B27-DF2A997B9E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F9E3E49C-F8E3-4BB2-BD70-9C899E28AC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82E1251F-AD95-439A-B35F-4F781B5FC5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39ECD1C9-1B2C-44B0-9573-A98161B9FEC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41BFCBC3-7E34-4471-9166-D722C11935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08D79DE5-80CE-4166-94D0-FC1E663DAF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3D14AE94-6903-444D-B4E5-4EF67A8461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5F5BB696-E032-44FE-A46F-92F7149B67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087386F8-D001-4E10-9D2A-03A565BDFB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9AA9C700-2EF2-49C8-ACFF-9DD242DDF5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767733D6-E66A-447A-AE36-6BEE263F72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243DDA76-487C-4A61-9210-62B72CC4FC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E85DA563-5EF8-44E8-BEEF-F04E2F6175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03349C6A-E171-4E25-974C-4BC3825F2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8F8640EA-7C30-41C6-A60A-D5912B052F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45DBBD37-1A8A-4EC3-9B2C-A29F185D34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84B8508A-3543-4EB1-A73F-C7EEB6DC86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D27CE472-E185-44A7-ABDE-919AA7EF9C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8EFDBD2E-EE07-4220-B2CF-029B4CC12E9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825DBAC4-BDBA-4A9C-8508-0F3CEF3432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4F117070-B0A4-4A9E-AACC-1BC91769D7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B090D7E6-C5D3-491F-9537-6012A850D3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14C97EB6-D862-40C0-B745-4B208E07CD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34841C2F-5E75-4376-84D0-BC5F25CA08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78CAEE79-1B23-485D-A21A-CCF10F2242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4FB6FD73-98FA-43CF-B9AE-2C0912F778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C82EDB96-05C5-4BED-88F1-35FC8C2C79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239700C8-C2F2-4DC5-984F-4AB901F269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8242D983-DBCB-4781-BC8D-ED0BD02664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255B89E4-A9F3-4DB8-B315-363451A64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12B049FC-7398-4D13-826E-E961ACA702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862C3CF6-5347-4730-92A6-5C88041A3E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3FC5AFC4-9EB4-4E6F-AF37-8EE76DA43C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C44FFA59-D1CC-4975-B931-17079C16048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41F2E545-41BF-46E2-9DD0-CBF1B27A78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5C6FED88-954B-4B70-9345-D7F9C70B4A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52C07AFF-797C-433F-B331-FE5F4E3539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0A8D6B0E-8988-4EA7-838A-C34A3ED8C2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D2186B69-AF4D-43BB-8AFB-EE63F7ED60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82310315-EA08-42B6-9E14-DC380A348F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A8E7CA29-30EC-420B-812C-1F33272181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E4A8E22E-BE28-49FA-BE19-EC02AEE138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CFBE3F59-7D09-439A-8E45-718748E23E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94A0968C-181B-4330-AE5D-5309E74830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FC66645C-DE10-4CAF-9A23-D0B722A2D9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498271CD-8A7A-4F06-854B-ABA6C50117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2B7FDC63-4DAA-49E0-BBB3-9B9B69946D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F019BBCA-B36B-4C00-B7D0-B26D1B2CD8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2EC726BD-1F0D-4941-9F1B-382BD8BE768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64060708-84FB-451B-BDFE-7120DC2147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6FB46C49-AA4D-4582-B1FD-571CD06626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581043D1-83B1-4C05-9940-6F6FD370E3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02350774-7E44-4D0A-8E01-7B4AA795D5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1E432C1-9C9E-4200-93E0-B73FF2CB68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A52B25F4-621C-4B8C-8529-C0D3FD3F76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28DA40F8-1BCE-48AF-8415-AB96B47A40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136A8C11-439D-4E4D-8979-7020F14AC9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549684A5-9770-4FFB-A3FD-915656186D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18C05CBE-8317-455A-96B4-599F417BA0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3113C821-F960-4A17-B124-D83D6D442D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F866F0B3-04F6-451D-898A-C95374295B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FC754F4A-A243-4CBB-B4DB-F29B3DD95B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889EDDAF-59C7-4460-A05B-FE42A92B4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46139A14-A4D5-451C-957C-88B94BEA2F6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185A743B-319C-4F06-A5F0-C0ECCD8400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0A9CCD9C-57E0-4A94-8F9F-798E228D9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CA488CEC-C99F-41C1-AD5A-3D439DBA2C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35E6DFFF-B565-46EA-8438-C817926892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22F5C9BD-8AFB-4726-A3BC-B0CD4EE3CA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EAB124A1-F005-4E68-B745-0F8C720D6F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14BE8B29-3190-428B-A1DB-0FC2E9E6FC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07B49C92-8147-4F6D-B3E2-CDB93DC879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0EEC977D-427A-4562-BC51-EFBA18620C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3C2F298E-E068-40AD-B158-9A254DCECF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B2343927-46FC-4DDC-A894-A3CD41C18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AAA2A29E-BA6D-4E5A-94FC-6403628538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B72D6323-79E3-4CF3-A9BA-1343B0F033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16598F43-1080-4A99-AFB2-1409398A69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5296ACF5-63CB-4F3C-AE44-E7FEDCBE22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CE79BBD7-3B3E-4614-8D35-490390D932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A3F7CF26-3DE1-4A25-9E5C-E71C99C9FC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D7FE7A8B-2F83-409F-840E-EB887BA5A9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E95FDE0C-AC2F-4726-A4CA-46EBAE8D6F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905F9322-97DA-4191-BB0C-0CBEEF077F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9DF75AD2-CB7C-48E0-BC8C-68D39D512F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734C1C5-8E6A-4656-888E-BBFEADFA87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708A826D-8F59-4927-8CCB-0C82B7A027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160926A-639C-4487-A1C9-3E1847FC66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FA1A7A9D-3AD2-4BD4-806F-3D6E605B53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6E8B9EED-A4A6-4064-9FDB-EC4E8C3DA9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AF989104-92C8-4B3C-AAC2-02F7EC1935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D1FC40A0-1EC1-408A-B693-61CFE92D83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CD5E27A0-EA18-494B-B941-7C01202AA8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9C3B5F6B-9B41-4D73-B778-9ED5B420BB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282B6B5-1973-4A9D-99FE-1E6838CDF3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122B494-F213-48E6-9E27-31509853D8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E40AD3E0-7C9C-435A-A60B-ACB5D5F537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483198C4-7E9B-478B-8E91-6B3A1745CE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B795E357-60D6-43C5-B3FC-C44034E0F1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1ED21AD0-BB7D-4B1C-AE6D-B5EE984C68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CBD79316-AC41-49F0-9CAF-C0D9DB828C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53B73ACF-C094-41AE-829C-A505475053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F318EFAA-20F3-4644-B385-C214E90A8C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66990A24-6AF9-443E-B245-7D38E174F6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82AC06E4-A550-40C0-A698-80DDF65E29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E851A84B-2AAA-4D37-A84E-3984C17182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FE748621-CD9C-4D0D-A2E4-16019842C9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E9750162-7F61-4469-8575-0884373566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22D60D14-B8E8-4B71-B34E-08A75EB1CD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736D80BB-9B77-4E59-9F59-CCEAB50DD7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5C2D22AB-8386-46B9-8A26-60B44D458C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C1DB66AD-7D8E-4F20-A742-30EE051858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C292B796-6624-4C8F-9F66-9B51D321C5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70D089CC-DB90-42D5-AF5F-76A47B826C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8728F43E-174C-4D00-B304-641EC45F59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A44D47CE-AB8D-440E-B264-506FDB3753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2A3D0856-F015-44E9-A13A-6553432E93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E7FAFE49-95D8-409A-9408-331690DA2B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327C2227-0556-4513-84C6-DCC7EEF4A6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648E360E-68B3-4897-86D4-E92EF184DB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44F2084A-ADC1-4258-B97B-5BF8F9B894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1A48F9E1-B894-45B3-A7AF-CCDD59D044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F16099E0-4491-4FEB-806F-FF313C8965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5B16F727-236D-443B-9811-7537DD41D3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70347F3C-2CE1-401B-B542-FE66C51B20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9ACC3A74-6BAB-4C16-8EED-8135EFF72B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16CF0C3B-BF68-411A-A97B-0B22CE4A67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B82129A8-5D6C-4462-AC74-94A529AD4B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6AC4AC35-9E14-4630-92B4-785AB71738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DDFB9873-259C-44CC-9708-8EC371EAF5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DB350DFA-7506-49C6-9D71-049F3B08B2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E651D94-79EB-4A24-A1FA-F24D47B675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37689A2B-B7CD-400F-9196-1F13FB7992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F971F22A-0A94-4556-9D72-99D7FCA2EC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B4D32FE6-484C-4054-9893-0E979C1870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56F72A93-DC23-449C-BBF8-3226DA5A28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B6A9993F-82F3-494A-AB62-B30B105105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52FCCCB9-06E9-456B-A126-B68ADAE63A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3C0E0CB1-CACC-4ECE-A279-413A094E3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63B3A640-40DF-4286-9738-76C8E3461F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C1829E7D-6DD3-41F1-B327-8F858F8CE01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D016B815-36B1-4243-B0A1-DC6FD034F8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C9C8612A-1D1B-4E9D-B492-1E47309FDF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E0631301-9554-4626-A717-8F6481072D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A5CB2448-DB63-47F2-8266-23C661D94E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42AE48CA-322D-40FE-B669-807F0DA456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A7D31E8B-BA89-41F3-9098-34F60C9468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730A8C6B-492A-44E8-A5E3-09B459816E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F1E9F759-B7F6-40F8-B09E-D02EA64842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B75E4BE-ED85-46DB-97AB-E22F2A5072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D2493349-E44F-49D5-B0BE-8A4B6D2EBE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54DDF146-FBC8-4A7D-A61E-C58525F94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406E6C45-5025-4D9F-9399-4A3F9A152E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BF0051F8-CD4F-4D04-80BC-FB6EDE117D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2E3B017E-1B83-4AD8-B14F-E1B0F51CDB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EA426076-ECB8-4A98-B771-10634C40994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6DCBFE47-3182-4653-ACA1-DF20246E7F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C30B8C35-DB72-425E-9554-722D0C0F5E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6073B887-EC22-47C4-866F-49A412359C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FA59E40A-E687-4B3C-86F0-BD642E0B4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7DFEB64-81BA-4EB3-B2A9-A57AC7379B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4A2A9512-24F6-47F0-B31D-A2E6FDB5F3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BBFFA1A4-A458-44EF-AC1F-E09F814F76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A2768F8C-0293-4CD3-B3F8-1F4546AB5D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3D96828E-3474-41E1-BD8D-7F4D30FF33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93CBADB6-8679-40A6-8E1C-84CCEAB884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FAF8B72-6306-4B5B-B8EC-771AA6F717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2AFADC55-9442-48B6-A0CE-93200CE1AB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E52D1D0E-6574-49D4-9B66-8461EF667F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7399C535-2DE5-4BF8-9C65-F2EBF87395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A8C7784F-2DCC-4A41-ACFA-B87F01D6700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7D648DD6-CABE-4AD8-B102-368217DB3F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959C0ED4-3D30-4DB2-B20B-33B4E85D41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4565CEA3-1E89-48E7-8A00-97C0E5CD7E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E6666D8B-7749-43A6-9C5F-74E5AFAEF0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CA75F77A-2427-4EC2-835A-D7E0BF3505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4217AF91-B8CB-41E3-BFF1-E3EB77F358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BD88CED6-1D95-404B-B29B-47DA8229AC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2DEF45DE-E16C-4078-B73D-3C5C3CEC5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DA28F730-037F-4275-B56F-58B711021E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2D3F302C-15C2-4EBC-A410-CF72033898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34F1EBEF-EEC5-47D0-9B5D-E8734BBCB8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33B4045C-22BC-4D9F-BF8E-A8311AAA69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A247B732-D069-4C59-BC17-A894C241DC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CDEDA975-6182-49D1-8344-0810B504B3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D96DF35C-852B-47D1-B968-0FFF8611612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5D70F650-B862-4210-A433-C22823309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9D8C60FF-D0C1-4AB5-A6D1-4DD838C93B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E1B6052C-292E-4947-9268-CC449268AE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819DBCD7-C4E7-4CA3-A471-4E2D45FD7D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A194D64D-3DF9-4A1F-97A8-299095FF91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5CC0249D-536E-44DC-9090-51769C224D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A2AB07CA-40F1-4A07-9665-BF92AF2479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5F4839ED-576F-4E4E-B31A-4E17A76FCE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5B716492-E9AD-4973-B3F5-30D01EF599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A8C83383-FDCD-43E8-AD70-7D59C279D3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0E6D12F0-0D10-405D-BD0E-2E40E62B26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A867E643-D566-45E6-868A-6735C95941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521639BC-3FDD-42A6-A5FC-4F57EBDF68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EEA888A8-F0FB-4D2E-BE32-BE0AE5928A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6C2A2E15-6ADA-465F-9DE2-C795EE29D55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EFF0C17B-4317-4C2D-850A-B0E370CB02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73472B82-8B33-4A7F-BFA9-A7DA1B6C2E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9991463B-46CD-4020-9716-E24CCBC3E8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7C142407-5396-496A-B2B0-DCBCEF9DF4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E58C7C2-DD55-4A95-B7D5-C8CBC795DD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D54DB4D0-5095-4C0E-B3C5-3676D90919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D9DE3151-EFE4-4D23-A978-7EEF943E6C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905E5350-6915-4E85-8611-C8A97F5453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1B42AAED-2C36-4F8A-AD14-02C8DF51EE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0C1FC624-80E5-4376-B537-7785C9D480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D695CC51-9B91-4F8A-A8E2-8454CE7BA4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BD7F5173-280C-4A19-BED5-9EABF9F5B2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A73D6F43-ECF5-4416-866C-576CB99432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B1FBDBF-99F9-4F95-9386-9E8A514EA2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135CAB12-B2E6-4439-B401-2CAA542090E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6FD759EE-5C5D-4D70-95A3-2C28CB94C0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2B43E57A-E5E3-4A12-BB3C-186A18C99C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A1B81886-E6D3-48E3-9A3E-18FC4BE151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7A86EB33-D4F6-458F-B2C4-EA6EC03C9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20F236EB-12CE-460F-8EA8-C5BCD2932A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DE7F5606-1C83-4B0A-B622-426635EC8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0820472E-42A6-43B0-81C7-5D9FC6BFF6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68B80A31-209A-487A-B1B8-4E577BB0D6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2F97BE27-69BC-4564-B9C3-ADDA6B4AAD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BD630A2F-D1AB-4618-B046-DD639E9C3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52BEAB01-6EF5-4566-AEC7-6A844E75B6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A082674D-0C52-458B-A21D-0327DFCAB5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B12BDB25-A585-498A-8DD8-51152C1392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284B4227-D01C-440F-8518-8362AAD4E0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063BECC8-AB30-4C03-A2F9-A7E1EFE5BF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499D0D04-7DD6-4B27-B61D-8DD00090FC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3A24CFD8-252A-4B31-9B75-6232AE18F6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C99E1394-A617-4EBD-B9F4-4349E8BFA6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8CB1C9CC-CA5C-44DE-A109-599680FD2E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2EE0B19-0F0F-47B0-A2FF-6F2AED6C20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C53C6671-5A47-49EF-B8D0-5053BA153D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7AF92D63-B18A-4FDC-9B94-57F37998D6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C4073D86-A482-48AD-936C-A17AE185A6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7FC0789B-5370-43A3-A3CA-70BC98908A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85B59F8E-0DF4-40AF-844C-2DCD1BAEA1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26D3A61F-14CF-4A93-ADE9-D898B4E4AA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0686D4F-7F8C-4455-B53E-A49001D436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189D32F-3ED9-4CFC-A352-A951A4C0BC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A4312E78-EFEF-430C-9972-4A51D29BA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1DBB0443-62CB-4038-BF91-87EFED9DE3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17A1ECF1-6AC9-42FB-BC27-66DA4A34E7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AC973573-59D3-4C60-ACE6-6468B253C7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36EC9033-4025-4FD9-AD33-6B40967C67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37D94C96-AE52-4CD6-9264-DD0DC0C74C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E07D0D1E-F8F8-46B2-8655-0B59F8CF75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60BCCC4D-D5BF-471A-8537-B67E8BBA22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728F0DEF-FED5-4997-9B12-D7E28B6E0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441F7E7A-D141-4EF4-B846-2A8BBC5EA3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C2C19811-44D3-4A84-A04E-5A7A97147C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33110D6E-CCEB-48CB-A93D-6DB6C65639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46F4E05A-A58F-47F9-8DF4-A60C5452AD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DFF1902F-DC29-4550-9849-481D63BE79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59778615-8CA0-4804-ADE0-057B231092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557EAE23-3B9F-4C10-AB89-14F759197A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F5190ABE-105B-4B51-8400-4669BC547C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DA91741F-73F5-4B72-A587-AA7FDD2126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81FBF71C-E9F8-45C5-A244-0EBA9D1DC9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BA59CF71-07E3-4964-8E9A-627798E1F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130C1BC3-1509-43D4-BC97-2766CBC5B1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501A9C1C-7EDC-4376-8B9B-023B9BCFD0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25853EA4-3F03-4AD4-92B5-47ABCDC9E5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3A1C85A4-F06D-41A7-9BD7-FC1A655705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905D3063-D358-4121-8F4D-19880F884C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4849BE4C-E990-4011-8508-C473AD388E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2166C520-9786-46E1-AC8D-8D67B2AB42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455B767F-FF46-40E1-8D50-2D7366F062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0280508B-178B-4E7C-8D7A-9482C29F3D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82D219AA-8A34-4AFC-91B0-042740D178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F626986D-2F6D-4977-BB0E-54952D3F96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31664DDD-AF63-4ED7-BAA9-5B07C3E16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9EB76944-AAD3-4939-AE5D-61963E5F37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83123CC3-80BF-4EA7-982A-D2600304E7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A7CFD414-0360-44CB-AA31-FC250C0C87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83B790FD-4ED1-4770-9B33-12AA0929C1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CC730096-668C-4103-A2BE-1B15EA0E1E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DB95CDCF-371B-4719-869F-505C46A9C2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A76B55B5-4956-4BA6-8A2C-713E351820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D86BB10B-4107-45C1-9C18-3953975B8D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689FCBE6-E7F1-4DDC-9E7E-C7A2E2EF5E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9329B207-70E2-4481-A1B5-CE73624AEB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21EF2ACE-5F49-43C4-B697-8E3F204A82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343A37A8-8447-41C9-A786-EE31D9A909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2FC4E777-2149-4F5F-A32F-656F94AB5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F18B7FAE-EC0A-446E-B6D8-81D215BD42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A3D3AE18-8239-4177-B43B-3D6B7FECC4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FD3FDD8A-60F3-46AF-A3DB-9BA3E7587E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2E3C3196-E206-4EB7-BB75-28CE276B07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7505D2CF-FBE5-4882-9FBD-738D33B147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55EDC155-2CE1-445E-BCFB-0B79F09832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F356A513-E563-432F-A62A-E1A7D63007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4CE95276-B89A-4CBD-A956-EB16BF0206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3E1BE4F6-62BE-4E3A-A81B-CBD13F82C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4C9B59A4-1CB7-4896-8EB9-0A10FC29F6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5B8C341F-E456-4221-8B94-7E50E70AFC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5B94DD77-0ADB-4038-9186-C8E76FA997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920843AC-2C53-4AFF-A9C0-24244765FB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F0873C20-6A2B-45CC-883B-E9ABCF1655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C76DAFF7-5A0C-40B1-BAC0-C33539CF4F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F33D1BA8-1FCB-4E1C-90FD-B19F67EDA5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A15866F5-55AA-4E38-B27B-2D84C1D36A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700FEB27-939A-4759-88DB-3A24194E31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781588AC-58CA-4EDD-AE98-5F65CDB12F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DC0EE688-2675-40D6-9123-672BC88977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BF4CA502-B617-4F93-9FB7-03C4CFE459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ABBC9F2E-3AB2-4BA8-A830-7B52B79D5B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1B5E1B53-D3DD-4F56-85B6-03180B85BF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00E66398-D756-4131-BF82-0330FE57B8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6F02327F-5887-49C3-92A3-F01035B998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B3A285F2-A81E-4071-B9C2-1C5016CCEC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523BF74B-FCC0-4D67-9550-241F65519B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5324EFF8-2E6F-4FFC-8146-07E4183E51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0BE8AB00-1B2A-415A-8472-6F806913A7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EAC861E8-82E2-4803-AAEE-0E836D4552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C16453B5-A858-4BFF-9080-2636C231D4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4A27AA0F-DACD-4EE8-A835-2373F111D1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3C5A416D-17D8-450B-9CA0-85F90212A7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2D846182-BFB0-4DBC-A300-0D3957100D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C27308D-9010-437D-96A1-78E718BABC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E5E5AE6C-D974-4E91-927E-93B0210A32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1EEFDFEE-2D9D-435E-96EA-BF1431F941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B5EFA503-7A81-4EE3-86AB-AD9AC65EC8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4447D873-4EFA-461C-B39A-0F59E8A547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AD2B05DD-9F27-42F6-8EB1-735C89F197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C113AAFD-4C74-4BBB-A4CD-60898B7E47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C39E868F-F93B-4F90-8D1B-7B6AEA7B4E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A4A25B90-336B-43FC-BEC2-B16641251E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D5C7A6AE-8597-4D98-8C1A-EAD93F0A55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E57EA55F-85AA-4B8A-B4B9-15416DA0E8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21A1AA1D-A708-451D-81C3-E729134E0E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9FAB80FD-C170-4198-AD19-9B9BBEB458D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6F79E4CB-43E9-48D3-9067-F3D4F619E9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56BE2D34-42EE-40AE-A0ED-BE2923370B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6A5891-AD54-4AFB-9A7C-FCDAC2953E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7E0200F4-C2C4-42C8-A7D6-FF66E460F9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3C65A9D3-B9B5-44E8-BBD3-C6F10702D1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26BA3B00-C642-4110-9500-A0BE02406C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471D3804-BBAA-49F8-8B9A-3524528BF6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6C71AFF3-C069-4F61-9805-B7692883ED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5D3434B-4708-4A95-AE78-C51A4BFB74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8D3117CC-40C6-4908-91F7-5DEE3730D1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5B969CFA-A9BD-4B8A-A4C2-FEB97949AC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56C0E23C-5F2D-4F22-9E32-15E137FD0F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241FFCD3-8A43-485E-A8B4-5EFEC24A3E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9633D228-C271-4B74-B1C0-5EC4AF046B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08578595-A0A1-4250-85CF-4955EA60D72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F206B8A6-9A12-4257-B310-0B06D3751E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AF4D4D8-93A2-454E-AEFE-8C1BFB92F1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259498B0-6DCA-4D04-A117-A4E56E211A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22339E20-1026-4A0C-8423-5193C143BC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FDC9D850-D34D-4A3E-877B-EB997DE5E9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68280F9F-3F7A-49C0-A2F3-8905930E6E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E535CF2B-A329-4E68-9A61-B5575FC552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FB55F3A9-A54E-45CF-A48D-D301BA5672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DE3CB9DF-13EF-4FAE-AB83-5A9CDFBFF8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F57A766D-C0BF-4DD0-9B7B-613233ACC1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BC040FDD-1BDB-48A0-8214-FD570F539A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1B6175CD-87D2-4B03-9311-1444D357D5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A7CC7726-A7DA-4397-A052-0FA308DF77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7A0E6228-01A9-489F-A2E2-B0F3E4DEE7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998FA531-993D-4C71-89C1-7E964E88F2F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DFD4E3FF-9484-467F-A5C8-3BB6E9B230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CE7B3913-5F2B-4DD9-890F-C12F43D9C4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8CAD2434-7B01-418E-A13C-879025BA98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FE9ADAAC-6CDC-4493-80BC-A6AF75B3E1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2915F25F-D4E2-4213-BE62-D1E62D6543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7FE3B605-10E9-4CFE-ABE7-4733590144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0122FEB0-50ED-4542-8771-EEED73505A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B02F4FFF-8931-4DCC-BE3E-4430D1C707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6C35451F-1880-4B9F-AFE7-27D7138C91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D8289E6F-D639-408C-9B8C-F84679105F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88C0B5BE-881B-40D4-8B19-F0765D047B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732E16BC-BFDC-4461-A2E0-509BAF3F5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43F1345E-3A87-49D7-94E9-6CE8B6AD64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19FFC39C-44C0-422C-B3C2-E08A0B1512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CEC322E2-D984-45DE-8983-9744C6BBDB4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0C2240C9-FCBD-4638-9A68-D48A5C3989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7BE2AC25-B664-4046-8FF8-80AC0C945E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FF198DC3-A910-4A19-AB27-8049AA13AE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AC3ED5FB-9AA5-465D-A715-B41207DEFB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49C7022F-B421-4C32-A374-91EEEEAFBD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5D17AB70-224C-441B-96F6-43F72FF362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248E7168-40BA-4868-9AB3-FCE742BE53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0B852697-D300-4296-88C6-B449FF12B2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A90C3C2F-5BBC-4AFB-AF2B-8977156F67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DA427569-7B89-45E7-AFA4-F2B8FA326B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D2D45A12-EA04-44F0-9842-BCC3AA05CD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207C7F93-5F65-4219-BE0B-EE38B8938D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4618D8C6-A77D-4658-8F5B-A1BBAA657F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315EAF3C-292D-416C-AB72-32BFBCB73D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21BA6F9C-CE44-4FAE-9A1E-555B7D30F97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EEDCE8BF-FBC9-4291-8A20-7F77DEE78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6F8DBBB7-1CE1-46F8-8D8D-7ECC48DD06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909B07AC-155D-4866-B028-ECC12556D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B361DC03-5382-4101-B2CD-9D38BE149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A85EC73A-ED7F-4D31-87BD-29D00BD801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100AD7E6-799F-410A-B578-4EB7DD86BB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732ED766-A17E-4939-A735-875344C25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8202C178-9B18-46DE-A183-9A867ADA2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3677B0AB-7D7C-4AB1-B266-BAD6C88A5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07621205-8C58-4D16-A03B-4A8C0EB653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351B63CF-AE2D-4345-AFF7-D3D497C03F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BC00A609-8BDB-44FB-91AD-14E11EA72C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C244F910-F41A-48C7-8A3D-9DE6782F30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DE36875D-7858-4B67-931D-79429986DD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44329E64-8C0F-40F9-88C0-046428943E1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99A20C29-AE36-4EB8-BAA4-96462202E5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B0FD328E-A9D1-4F72-BE0F-069FA3A37A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778787F1-0190-492E-9012-451F47FBE3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D02BA6B4-CEB6-4B52-8510-E7AFAD20CA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46D7AD1F-09B0-495E-A0FA-821F02D24F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89B12B48-9540-4734-8D7B-0545B9BF7F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C8E07E0C-A68D-43C4-BDD5-D0E96660DE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4EFA17D3-02A2-48EC-A969-AD83FBFB70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7E7D67EC-E4D5-4401-AA0D-A9B9CCE81B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8CF5D08A-8F20-4C76-9704-A76768CE29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0E2D2357-6572-406C-A04E-998FD3DACF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0882656B-F2DC-46C3-BE26-AC021EE21D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22BD206-45FF-45B6-AC38-C3F5800EC3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154E5421-0AAA-47C8-9340-F52F05EB76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A40CABB4-B7B8-48F6-91F5-CD7C8C935E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BB9686E-6F99-4D17-B1CA-73D8D1ACE9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D5215FA0-B762-4F40-976D-724E4FE0F1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BA58DDB6-3AD5-4256-8A8B-EF97F10B0F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A5B2B24E-E8F7-4FEE-BFBF-48941513D4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3014C4E4-2473-4E02-999C-78154C08B6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D7F035BB-AD31-41D2-99A3-7EEF36232E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B1ADA13E-7D86-4CBB-9CEA-864760A65D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3CDEBAF6-3CB4-4CEB-88CB-B15072DABC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611BD92E-3952-4636-BA55-2218EB9E55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B7132D33-9FDB-4FBD-81ED-9C4E6F2EB2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4A4B0C9-6E9E-4954-98FE-C81293ADAD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BC2A2711-7934-477A-A6C1-E79C480922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822DC44C-D152-43BA-80E9-1E54B8CC02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81A64390-907A-41E4-ACFF-E3BA03D9E4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68031C56-7C1E-4272-B066-ACBCE2400A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7FAC6E4A-58AA-43D1-975A-13FE762D67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97851211-2059-498F-87E6-CC93D9FCEF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5F842B2A-54BD-453A-929C-691E861376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07738DF1-004D-4FC5-8C9C-6828F22E0A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B3789768-AF53-445E-9CA3-E09ACD56F7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BD436149-CA66-4079-8449-6C6853210A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34C7B57-C8A7-467E-BF21-E3A479F9CD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6EBD0A5-53C5-474F-9692-A8B5AFB9A1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333FF729-D376-4792-93D2-6F9B848734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BE532BA0-2558-48B0-8618-9CD01B1DB7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1397B387-26EC-4E09-AA99-CF84065F54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DCAEBC41-8745-4848-9D08-C64A6FE3DC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48BF62E-B960-4C37-97A9-BF3F13B3C6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D4E8871A-C709-4DA9-A949-551865C1B4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6D1B1A68-A037-4346-9095-11A479F3D7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A5C15950-E12D-47A1-BF71-BFCDA7DFA1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6A4E256-4328-40FA-9D2C-D579CF10D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094BCD8A-B7E7-4DA8-B2DF-E9FF80BD8D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B9404958-2D1D-494D-ADA5-644474A73D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AC847815-119D-4BE0-9D7C-ECD85ED374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ABDD49D7-8C56-47AA-8D27-9CBD87BEB8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BE026040-A1DF-4A35-98DA-2DC5475E7E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3D0F055A-4B70-4DCB-8C9F-105EEBDEA4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DC7843C0-69D2-4704-8830-166360C9F1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E32907AE-4586-431C-91A2-F62ADF4A21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89F88312-15BD-4F76-BA47-73F95620D3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B2416D44-A241-435F-A842-9E419D5067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975EA315-ADA1-485A-8CED-D92A0633E5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2945357A-A90F-40B7-9BA7-B2D86FB013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5847E8D0-28D2-4224-8DD1-4EB98D2413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FEC39CAA-FABB-4A3E-95A2-132AAA39C8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B3A6F8C7-7B21-49C9-834B-37613A0952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97E21D6C-98AD-481A-ABAD-4D12C7AC0D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96471462-B722-42EF-BE50-2F73170CD1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D3DD494-F6E4-46AA-A913-F65E2FB7EA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29EC2E93-2757-4B9E-9182-6FCA5908EF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7F6A6F18-A0B7-4086-9AE8-8486CDCCF1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ECF8E430-1F35-4DA6-BC22-E481581D64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72FC3A02-D71D-48B5-A152-B56D22CE55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5B407646-8AAE-413A-B0EB-90AE7E281F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CF9642AA-1E30-4EE1-A36C-E3B6DBC519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CB6B4E6E-DD20-467D-B77F-DE4AC6041A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4DFEDC4D-3510-474F-B4EA-24DC77F98E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7AFA4704-5CB3-4EEF-AB23-7DCFB93693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841DF0F6-6926-4C2A-A8F5-F87C4CF1B7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54DD197B-6A8D-4F3D-8C56-7B12B32AB5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2E1BEFA9-0679-4B18-AB38-4E0BB059E7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2D5E0C40-D3F2-492C-9562-FB0941A596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AB25F966-66D9-4A23-A4CB-ADDDEBDECC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3CD09317-7CA3-43B5-A240-AFC06198A5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CAF2604D-85E3-413E-87A4-2CF8E9B614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59515306-AF39-4702-B30F-7060A2A484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D1305B53-DEFE-45B0-85B8-41F242BDFE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49D1CC4F-4116-4C0A-8C9E-D24E4C018F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54D89566-C4A6-4AD8-8554-EBA0641991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5464115A-2DDE-4B39-9260-CC028BE8CA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2E4489D8-AC76-43CA-B1F7-1FA9EE135D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D525F2F8-DE0F-4283-81DB-F55936FF7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A3F2B260-B2A4-4738-AE1F-4C056507FB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C61B75A0-501D-4731-8D20-EC14C51DA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4D145BA1-44F0-4C11-A5DD-A3F11BB4B0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DC607411-C7E6-43A4-B494-A3924B5233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CA8808F4-554A-40F1-8EBC-618BB88D22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53DF95D2-5CF2-4971-A55B-7FE3E502E3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01FB6C7E-82D4-4E12-AE5F-A86D87C813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6F5E7E5E-C885-40FA-AFCC-5A3193BB8A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980F9789-5A61-4A38-9D88-55A7BBC52A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99FAAE06-41F9-4F22-94EF-BEB182EE24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20A46751-FA1B-4EC5-BA5F-927058F0E5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CB29AF7A-C43C-48B7-A2D8-88483EB6D0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6494D2B3-CF08-477C-92A0-C7FD369A00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A12FF940-C391-43FC-AF2B-A9138A72F6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C42CB99B-B96B-4A11-BAD5-6245899BF6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6AA9C8DD-EB6A-46BD-9F23-7E8D2AEAA7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8D6CC189-F915-4AF7-95D3-CEE38A9651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05C6BE53-3158-49C1-85C7-40FE29C7D7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42317EAB-A4E2-42BD-AD33-F96DB20C4D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A2F50A4F-BE24-4D57-9C12-14F1469C7F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02FB9F01-FF35-42DE-949D-D0D0C029F5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82F649B0-6867-4366-84D4-E0FEE24AB2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58E3411F-92E6-455B-98DD-0C1BC21A74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5DEE1A55-5EE6-47DD-B68F-9CD8873F1B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BD7980C8-56BB-491D-9702-A9F09005DB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3F52ED48-BCAE-48B3-9AB7-47DE13A544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59CACAB1-25B5-47DD-911C-884F2A5129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E2559A22-7449-4619-9FD6-FF65B0D9CE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87DEAD07-DD62-4DE1-AE01-3BECA5A265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36781E64-673F-4B3C-9681-95DB122A40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404BCB32-9B02-4F88-A45B-A95098B56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4D620471-70AE-4265-8B90-888B804E58D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B24B3CDE-39CE-4CCE-A9AB-6D6F6C73C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63034AA9-E08F-46C7-9B14-7E275C3C56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D2CF7565-E582-4A45-A706-C5521B4892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0B07BEBD-2B0E-4AAF-805D-5A741CC4B3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887F802F-78BF-4210-89EC-C1AF73FC03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73C480F2-AFDD-482E-A188-54C37BC31C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DCFB1B00-F1A7-4167-8B71-E50A050F2F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39BA66E0-1730-4054-A3D6-509D78E86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12B97C6E-7AC5-48B6-956E-4B5069DC83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6F94EEAD-EB7F-44CC-AD5E-0F06AF1C19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9AAB1682-ACEE-4228-8DF1-86CA34FFFA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907CC94C-8B13-4C86-BC52-E3F1BB5632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63EE6757-C8EB-4580-ABB4-4C9837E3E1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787E1878-3F7E-43A5-8B07-0DA856B8C3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7949989B-EA5A-406C-9E03-60FC2DFD124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D9C35297-71F7-4427-8B4F-D2289ECF2E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A32F8B2C-29CA-49F1-B2DF-2156312B3C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E21F2F87-1124-4612-BEE7-4BD579ACA6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304A311C-07FE-4408-BF92-E04EF83B78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D8B1C7FB-CEEA-43C5-841F-0D9BD83245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84A1C034-6774-44D5-A562-EC81875182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C030D5C4-02FE-495E-A280-9ACEA6883E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60497537-B249-4D12-9259-2F37028092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5C05B91F-2B4A-4145-AE62-47FD5C77E1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C78CC30C-1EED-4204-843D-413F984EB3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096A94CC-C183-411D-9F79-81AD51D45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BE2C2E56-01D8-491E-B926-6A27E08CE0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CCEB734D-E154-4EE3-9557-94FCD6FC39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5EFB3103-6997-407F-98FE-01081F60F9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30A92A89-D588-4909-AB9F-B35939F994B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23F774E2-CF12-46E6-9E80-D4957BF533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D1084932-F011-42A4-8C81-BDE22983DF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22AD2206-4071-45AF-8170-CD7132D5A6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738E9BC1-9EB5-4906-B6F8-21A475C17F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0DE9F518-3483-4802-A852-5B5FB6FE88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07FAD166-521A-48AC-81BD-A71DEB650E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EAED84F4-2115-4BA2-A052-E02A013D17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F3FD1036-8675-4344-8EE9-A0E61BA3B2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CA441180-98B1-4272-A676-C81E6F1A21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4410708C-2E80-440C-B131-9EA0A23AB4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4A0C1AD3-4BC3-43BA-8A34-C8B02B823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7072616E-9A3C-4CFD-B12D-1D8E90D0DF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97B1727B-1606-47BC-9F6D-3A31033663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88777EBB-BC97-431C-8342-7F8F966B6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E80E1345-0793-423F-86BC-D1754D49663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92310DCB-EB8A-46A1-9A92-8B7FB3C60D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ADF0D6BE-EF46-4C9D-AF4D-D3EC44F4FF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998095E5-E4D6-4357-BC54-8C3C57925C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CA39FD3D-01BF-4F45-8458-55E8B62864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9EA1464F-144F-4872-857D-CEF0981AC9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275A2C28-8CCB-4984-92E7-17DD646CAD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D6D3D997-2BCD-437B-A463-6BD55DD1BE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26F03038-98C6-4315-8A79-321757ECF2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6905FDDD-2FFD-4023-8EB1-0911ED4390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B1760B4B-A40D-49FA-B586-BD2439F41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13130C0C-03FB-4228-AFA9-18706D7415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F96EF530-77E5-4672-96C5-4985AFBE23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BC1D41DF-BEB9-4D0E-B683-E2883B3C70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8828C41A-7DB2-4FA8-9275-F837531FAE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C05228B3-8BE5-4CF7-BB93-5EF481E3F16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0DCCDEAE-E483-4E6A-A730-CD016C67EF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CE86A2CB-15D1-4E75-B69E-EE8B80B18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446AFBE2-3905-4710-B5EC-79A0CEACE1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9519697E-C73F-4560-B064-BC581484DE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9B83B604-ABBE-40E8-9631-568D305C80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7AB7D443-3C23-4414-8DEC-CF1EF06AA2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4999D77E-65B1-41C4-A7C5-1C6EB3A477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24979867-88D7-4124-B18E-F65429ED43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E2121C88-EBD0-4E32-9772-B761773557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6120635F-AABF-4E86-8739-EE7048A531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8C0B4ACA-3EB5-4AD8-81DF-BA541C1D19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CEA1B304-6D8A-43D6-9CBC-CCE03C613D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7D6A9F21-5614-487B-A439-5B54003F61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C81D3F21-E314-4E06-B486-38618652E0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2EFCE942-BA22-4BE8-8DB1-BE054F9493F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BB34E477-44D6-4023-B8E8-2BED47E831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C7404974-8438-4A34-8FA1-2867B9E3E9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E6277FC9-87E6-42E3-B88C-A6AE7EFEC2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7DBFAEA4-1E2E-4BD3-8D5C-7C790271AF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2614C880-1B5B-4520-9DF0-104DDE2D2D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419DE7EE-E583-4913-91D8-533E07B1A6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DC5D4180-D6DE-4886-98A9-B3994545CB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F3FD4250-6713-41D9-B8F4-7EFB20E564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15632F46-29C1-49D5-BD1F-70CED5FA0D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02812CBE-9203-431C-A10E-94D678E976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EFA3A06A-BB2F-4681-869C-0EEE3E1106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752AABD9-18FF-4059-A96A-9457A12039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C83C155A-A429-4096-90EA-4CF55FCEC2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237EEDDA-B0A6-403C-A6E4-818310D4F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3ADF64CE-4892-439F-B964-E4D935C7C2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069D214A-9A51-4BF1-87D5-5B290DF338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69CC533B-22B4-4BF3-970C-818EE3D854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8864405D-C351-49F9-8BBF-EAB4ED0989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AE49F4A9-5CC2-4DCB-B7C7-02652FD8A1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30A36B63-7D4B-48E6-9AD3-78243CEC2D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CF94F03E-5936-43C9-822D-11448E3DC2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6C108A82-6357-4473-A8AA-FA621A3862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4273BBC7-DFD0-4CEE-B1C0-8EF4A0D567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3638331C-2833-4F59-BE95-C25C3556C8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BE61FB06-B54C-4A97-895E-8ECCAFC68F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B46F78C7-4766-495B-A0A1-B3E1F95191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FCF58047-F714-48A0-A9A8-62E03EA2E4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D78511D5-AF12-4C9C-8C23-1DC6C9E0F3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F2EC6A23-5BBF-497F-AA17-D66095B324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F2BF1F2C-6316-4ED7-A9DC-5197FB9313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83114343-25F1-4CDB-A0B3-4BE754C21F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9F29FCDB-09BE-4550-A84C-4FB98E6C59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8F3B3BDD-97C7-4072-9328-1B3975DC61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249781A-02FA-47C8-B7F2-7AEDC8A63A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C6B197A-17DE-47D6-9FE6-3B1BFE05E9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68DBAE70-31BD-408B-BC27-0540020A2B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764F571A-E44B-404B-8DC5-0FAA2B53C4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EBE20D93-FB35-42B0-92B4-72308D4ECC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DBD51708-38C6-4C20-9225-92752CA976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D2AAD280-038D-40F3-99A9-82BDCE9A39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7B59368F-561D-48D6-86C9-4538E4D640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F7CE693E-4A00-4467-A6B8-E1ABC8925F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6A021B6D-CC48-472F-8C47-E13F66A121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8B77FBAA-6C7C-45A4-AC07-DBB0F68782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712C0ADC-B476-4A03-8646-831ECFDC30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CC84AD75-74A0-4039-A24B-E449B4E58A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8617798D-752C-4C1F-9650-01BB332A9C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9C5D3F65-1E5D-4FE9-8C20-058122E735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50AA61EE-B79F-4013-B049-B679433912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04B5708E-0904-470F-8AF1-8AE2B78937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D579EB16-105B-4C13-8716-7C4DB6D8FC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D4C65176-F326-4939-8777-77D74C7A25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B9F1273D-0A19-4A45-96DB-5755B15680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F8F553C4-FA5A-47B6-BB82-28E8C3A44C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11B4F05B-565F-4B54-AEEF-002224E470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CB7BEA7B-42DE-4C02-806C-727F458582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D6ABE184-29F8-41DA-A271-479788DDEA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2080C4C0-0C7B-441F-B3EA-9DBB2084B0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3F856B01-D251-4557-B042-34F2912BB9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E7DDCFA-6C4B-4A7D-8AE2-FAD7A046F3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8B919E8E-A4A8-4BE6-BCE2-356B2755E6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09392179-7068-4312-9883-55BC47809D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5B353EAC-8EF5-49B5-B7FD-F7164C0DA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18F4B49B-7FC9-4112-9627-3DA0F1C93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2E2E596D-EB72-4F6B-AEBF-E9BFE83663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DE5B4D83-F4CA-4AA7-9390-88968A1D12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E8AFD18E-D29A-4CDC-8765-5A30F9730C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AB717CDC-DAEF-4591-AB3C-39286A6F1C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E16F04EE-B901-4C9A-BD73-A11C696A2D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2DBE6882-6BB0-4251-92EE-70D3F6F318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BCBCABE1-836A-4445-9BCB-F951F68BA3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29684FC5-02C6-476E-9F1D-B82246AF61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178120BF-911B-44E4-B205-118186D3E6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8342F5EF-F98D-4F42-B45A-609CFD1C6F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DB103FA0-2501-46AA-9FB6-76F4858D8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97873822-563A-45D1-ADCA-9614159F0E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FD254A5D-BBB2-44BB-A5BF-6F569AF4EC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74EAFA77-EE26-4588-A829-FE7113C61F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E649D2A9-71A1-43DB-B030-B58A2966C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3EFB1629-2BF1-485C-A101-5BD3CC018F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483A0462-6977-439B-BE79-A4AB79DD4E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F0F0DA4B-9535-4F89-B623-D75A5F93EA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6E2FA35B-8274-43E9-93E4-DA652D791F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1C3B0E27-D96C-4C65-BCD6-DA52FA309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C6C9BF13-2897-4752-8AB1-17D4179DE6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09148F16-981C-4B45-9A36-B2C7F970F3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24C28E5E-A32F-41D9-ABF8-624CB30364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724E68F9-52D1-44B0-A270-D1351DACA2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28306007-0695-4812-88A8-04E956A50B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8E99B0A1-8141-4363-9316-19AD57F832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9BC0165C-FD1C-4656-9500-434C072369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4CA8430D-B3D3-4CBE-9D51-812C095759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648B9366-E829-445F-8F0D-C8834948F8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747F9624-DE97-41F6-BD3C-F70E98B36E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78821D30-D125-446E-84A2-5E7AD39E61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DEFBA371-E50F-4B49-9C3E-9C1802C165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79A252A0-D416-42A3-B0F7-D7D5ECEE4E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65D48847-2D4F-42C4-9CD4-EAFC0A5E63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F732ADEC-A15D-4CB9-8301-40A71D8D4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BFF7C74E-B2AB-4B0D-A74D-B9201D22E8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701696F8-93B4-4774-A26E-C306E475F0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F02D5354-8091-4161-9CAC-849F5B6FCF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42CA8CE-F518-4485-A5C0-7D97572F90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2B353100-F022-41EA-BAE9-D39C0CCCF8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54C7DF4B-579F-4399-B299-28005DFE8D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0B5F060B-F824-4567-BF64-79000E7A3D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8A2B46E0-AF23-4364-AC1C-F3F280F968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833154B4-82FF-4A2B-9EB8-DC60260C97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D3A48C62-9BF1-4D7F-A468-3495F4D755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A1E0D7A0-6B44-42A3-8A53-820EEFB448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1C4CB605-E19E-45EB-97E8-10E2D3354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149BE431-6173-487E-973A-5E0BA69D19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FE8B146-1284-4C1E-99D3-76F917C342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93F3C6DD-9216-4E9C-99A8-61658547DC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F5FC8F6B-D152-4230-8DA9-FB3E343298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87C5FF35-D05B-4D08-BE8E-E54F1D56E7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9458FD94-2258-4683-9189-5CEFE184CF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2A641FED-8BCE-4D58-AB61-0E97792CEA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BE98722B-F91F-4829-A657-86ACA9CB0A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52081F58-6A37-497E-B391-A8862B7ABAD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74B1B4B3-F2DE-4685-AF8B-DEA4114FC5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63915A28-58EE-40AF-A8AB-8EB9051C06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EAB0BFBE-93E0-445C-9C6E-6295163D4D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587C410A-BCBE-4E91-A221-CA7BB49B9B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3B803CEC-224C-48F0-B3CD-F58D0D316A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3E53F266-1627-45CD-82FA-116CD81A6C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A4E645D0-7F60-4F89-A9DE-09EE8F952A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D0B07E88-09BA-43A3-A34A-7753AF7197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D98195F6-5509-4F71-B0FB-AC1DF47E8E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461C713F-F96F-4275-94DE-9B5977D408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E7CFE150-CF08-4A83-BABD-0BA0013D3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51F72ED7-6339-48E2-9069-C3AC307700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5EA842C3-2D22-41B5-BCDE-B2D9F4B7AB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EAFA606C-91BB-4620-9ECF-B5787B9DBD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C095B028-6288-4D12-BAD1-3E761AE20CA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11A4EC7A-B3EC-4F6F-A5E2-ABB5C0079C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96830ADE-1668-4D47-B984-6963AE1240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B49F4BC2-B362-453D-B697-78C7CC3531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4C44FC15-80E1-4F1C-A8A9-8E2935DB47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1A0CF92B-CA7D-4156-9A75-E42F54F55B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BD8A2720-A78A-4DBD-B726-297C1DBF3B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B6F1DA03-E165-4893-A5FD-65C9622CC1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3DE49228-8543-41DD-8AAD-EC29069999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A10C41D1-4F66-4CE6-894E-5B3A8D5837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298474D8-CFAD-4FE5-816E-744C881EE3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DE4C1330-0CD3-43E5-907F-9394913831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D9BB3022-3BCB-46D1-9F4A-D90B88DAE7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45C1002-6906-4D75-834C-458400D025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EEF4964C-20B5-42E7-A865-2FC97A5FA2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4D2C21F1-A09C-4475-B873-7F3426D5F96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1BBD954B-D373-4FA1-91D9-423186B7E8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46AFA12-7E67-4047-B689-A9668FFBD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CD1E28D2-BF8D-4E92-BAAA-DE0F8698B6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5CE49B30-1A87-4858-B847-B80933C1C8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6DA9F347-967F-4716-A809-2A0E263E8C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8F5F6B70-DFA5-4FDA-8B61-3B25408A7D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A42B8D33-CC7E-459A-B131-EEF7413283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31767FE5-23EB-4492-B6D8-9B84B38B04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87D83D29-6491-435F-8653-6DD7EEDE4B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DA41062B-B225-4122-B1F8-60A4167EA8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BAC2B02-6B10-46FC-A466-CA07B718F0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07964089-AE43-41F9-9CBF-692A3334F5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FEE6FE0D-8A6E-40C5-8435-4A33D96EE4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081D11E7-F92F-4E3E-8EC6-4A30E53797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17CBCA31-351F-4E00-A1FE-165AAEA943F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02581395-6C76-4C35-BECB-F4CD682FE5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6FFAD4C6-1370-452A-AD8A-32B728B26F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77C74D44-0634-4B45-9993-93989D1974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DCBAEF02-2888-4E58-B56A-B0C2CB4350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7577C2DF-FBD4-44B1-840F-4F7F0EEB3B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912E9BA5-2816-4D8E-ABD2-E23BA3ABF3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D13A087E-E886-47F2-A814-41C2840253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7482CF39-FC3C-403D-A829-2B331E584B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1FC471AD-CBA7-4373-A6C3-22D117D717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22178667-32CF-4707-9973-E5FEEE51DF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F2BF4FDA-6EC9-45B4-BFDE-751F467612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38A91642-D450-4722-AEFC-2733EF9D1A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C52F352-E5C6-43D2-8537-E499B8CF88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F07DCE38-C29C-44D5-80F0-506604C946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C41DE703-73D7-4A42-B93B-19D172C2811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D3AC8539-1C1A-49EC-8D8C-5EC40CC241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0036911D-82F8-493A-89A6-7C16C7D37B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FCA60677-A3C1-4BD3-A55A-8FEC357CA6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0B72DB59-A812-418A-B492-57FD491D21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6E710C73-02FC-40BC-8891-BCE338B80D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D4627FEA-A790-4A70-90BF-1B4A047A43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8B0920E4-83AE-4227-A2B7-22671F134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827862A0-DC52-4CA4-8E4F-D9B4937E2E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BB944B27-7D0D-4305-80A4-2F3AA96EC4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FDCE57FF-B546-4872-A22B-7B074C19CF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51DC18D-E6A2-4F48-84A7-FC133FCA47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B1017BAB-B2EB-4809-BEFE-24BEE8BC94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31946FAF-E2E6-4D15-8646-43A4BD929F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35253E3A-7313-469D-B0C0-97CA031E80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8873DD01-9DBC-4152-8180-4D5A71C5417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167A1E84-FE0E-4A1D-82B3-5D6C8027C2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AE8CE949-99B7-4423-B855-647EB2B735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5DB78001-0965-463E-8EF0-3A0B293998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9B61B382-C34E-4A39-AC6C-DF9016735E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D485E78-0FB0-4AFF-BB5E-DBB1EADBDE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628D9B44-F2E4-4D44-BCEF-741C97EA89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11FFF833-C90D-4049-8E21-B17FA2271A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A49420E9-FB58-4F1F-8E07-FEF34668BB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68EEA99F-C3DC-4EF2-9AC3-966170FF73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3947C290-9DAE-42D8-A870-3037D7FDB4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C7323BCF-099A-4BEF-B682-432095E464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3F2D062C-073B-48D8-9C20-21068C4A2D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47D63166-AB22-4BB1-A6DD-F8AC5922F1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7F39764C-0047-4978-83C9-82E487D23E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57EDFFDA-7FB6-4DD9-A5CC-372477F13E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2165DE51-7E21-45E1-BA27-2C749344D9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97257DD3-0929-41B4-9A3D-66E7C9435F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ABEDB238-C8FF-4ED8-974A-CF2FF518DF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F4516E63-1834-4599-A261-939AEAFB73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762F5E53-A45E-4810-95D0-D788F28445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50AF461C-16EB-448E-B3A3-89E026DC7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FF976C14-8B88-47D9-B4EC-3F328C4F2E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32F58C61-4C4B-4CB3-A3BC-79BE2367ED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90709401-74B1-4C2A-BF14-8AA8A0017F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6A6DD30D-98F4-4756-98FC-F1C4DF3D68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34A5BC32-E952-44AB-9384-7AD2766E18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C7F229AC-E78B-46D4-B1E0-579B076031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BF51FCE7-1567-402F-B49B-AB53E96B9B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5CFCAE1A-5164-4EA6-872B-283A85E8E5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45F8D52F-65D9-422E-889F-1C5847A4ED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01934013-895D-4213-92AA-DCECE336F8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03CBF1F2-7F48-432E-8963-5996DA95A4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1931B0D0-95DA-4209-8470-9D1CDAA8CC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152D53D3-4AF1-4E10-9ABB-B0F52E4FAB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F8E3D6BD-543B-4E17-BCD8-8013DA7991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B87C5E9-FB93-498F-8EC3-DBF050ED03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7CCAD71F-282C-4B71-87BC-A5B9033E1E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D7E3A399-AEE5-40ED-8BF3-FA1D79E9FA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AC082583-6240-4323-BC58-C86FC5F77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EBCF639C-F3F9-43D1-A848-E664D3042E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5A33624A-F954-4D30-AA14-6D783AB4FA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050C0607-D863-436A-BC08-FCD665A89B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8A55909D-A41C-452F-88F1-E4573373A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2B62922E-FDE5-41AD-AFAC-55937E32E5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FDD047D4-F653-4623-90CC-C6B2D2B3B8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4F092C26-CB2D-4ECE-B5C9-2B6E88D758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AF3A7971-52AA-47DD-A75C-EEE0FA2F5A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883BB61A-FA23-486F-B0A9-6951613D75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D4C6379E-2C29-4AFD-A3E4-712C1E4A50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D628CA92-34DD-460E-8428-CD9EE24F4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DF7E0B9A-A04F-40D7-BF5F-DCA4C398B5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6599695-4C6E-495F-A8B3-15270DC95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1B155B70-B01C-4C74-8593-8C9446891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00240C1E-2D41-45E5-AE86-C0D5F59687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3741C535-62EB-4A85-A9F3-490B13E4FA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1CEFF266-9D23-483A-AF25-5D3BA7F6F4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271F9CE2-4DE2-44DB-803A-C10C8C7DDE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CA40831C-BE77-4A32-B5E1-C739D0AD8A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E6904F00-1364-414A-881F-854FE018D4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4B16B8B8-D68A-4078-9493-354B37AC54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1872F537-FE27-499E-9878-0C61506670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803DA217-4851-4D46-AC48-B87C202BBD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D81CD22D-7613-4E19-A32C-939CA2A102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8706501C-06E1-466C-A324-D87F3A22A3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7CD24658-7912-4F16-B56A-FA41E123C8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75263CCE-D063-4E1C-9986-8E2221BB8A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A38A8F72-2066-49FE-9FFA-9A9BED25A0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DBF51BB3-A242-4A69-AE03-C0A615B989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3124CD20-9DDD-4E55-BE96-0FD88C15AF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586A6ECD-9AB1-472A-93E1-E1690DBCA7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A3B5EEE4-464E-46E3-AD8F-A4DF1D894B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058C7B1B-F264-4EDE-9FA0-A0020078F8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E1552DFD-18A9-47B0-9A53-FC96C4FA82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2C80B609-8AD9-46E4-ABB7-7110777131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BA1CE905-95C4-427D-82D0-DDE359F600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6A36D8E1-15FA-4EDF-B7A1-E93EAF71D1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B9D8E6D2-94FF-4125-B6B3-E3CB67C203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A474BDD2-E503-4A8C-8E0B-114FBC110F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94E9B9C1-3E88-4C35-BD87-77B791FA3F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F6438EB6-A219-4E92-BE10-2864806BEA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F6CEDF60-84BE-4EF4-A31E-2E0F07D5ED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FAC435F1-E9DC-45C9-9932-BD8D3B0183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5F33419E-9805-4AE7-991E-F25F74E925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0345AACC-21CE-4ACB-AB1E-0E0FFB74E1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B9E59435-69F3-4181-BC97-72B1208A0F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622729EB-4CC2-4CAB-840A-E99700D05F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C2D8A595-705F-418D-AE0F-7ED09130DE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C2AE461C-EEAB-4D83-80D6-B2DDA1A913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5431695D-E7EB-4A59-B8F2-AA68711D44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8E7E2020-1B88-4E62-941E-2622044C03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1A6757C2-5B8A-406C-A49D-5415545016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AE3A7074-9174-4A12-9CC7-71B36012D6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74151FC6-62EC-44A4-8F57-A96A957219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A09596F5-E065-4D7A-AD16-D42DA6342D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BC60E83C-47DC-4655-929A-DE29D815DC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EAF170AC-14FC-4C48-9551-52520156CE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B2F096CF-A709-4641-8903-B573710642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027E6DC4-7E4A-4925-BB2A-CEB3997884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88FEFD52-7BB6-41AA-914B-DB81018ECC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08760437-E12F-403A-92F2-6E12A556E3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0839FDE2-32CE-44CD-992E-FCA844FDFD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E35ECBD2-D18E-44B5-A6A1-2153F2B4DB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40F164E6-C04F-4A77-9DF3-E3687732F2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9045C5AB-B24B-41B0-A1A4-9C539A955F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28CAA0CF-30D6-4DFA-BBB5-17D8107067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9F27727C-78C6-4804-8A87-F217A8A981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E9F4C659-4CC7-4BBF-8984-FB6663CA54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6BC4016A-1B2C-4CF9-8E2C-1577A77581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330B6A6E-6B36-4DE6-A433-9277C26358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A4CB9B12-50B8-4B65-9EC9-FD423FE01C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F0557F53-7D58-463E-9F8E-2410BADAA2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431F467C-6C3A-4CCB-8A41-89F6C8931A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D21127C6-438A-4CB2-8975-02D2DA77B9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87C59F03-B229-4F19-9D1A-6DD434CE70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0B019E95-C2FB-4F21-A2E4-4910837C0D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1BCBAB57-C825-44E0-9934-C0B887EB1C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8038FB68-5074-41AD-8C32-93C08195CA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4D51EC66-8F19-4401-B861-2C75A64B71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DF689011-262D-4338-8CBE-B076977B8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FCA720B6-9253-4979-A665-95B9C09A2AF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9C7A6D26-E570-4CCC-A596-035AF3709C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7A1C9190-5637-4E6B-87F0-4E01B56295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7BB6CCF6-C771-4FEA-A178-E538413113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996F4868-7966-4599-9D2D-F7991FD2D8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D9BE6FC3-1C8C-41AC-89AC-BFFE1F1857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3FE8A5FA-35CD-40DE-BDF3-E9118203EF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FCBA395F-612A-49C1-8B0C-E4C27BB14E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0B6579BC-5372-43B5-83C3-06C15FE54D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663AA91C-A084-4783-ADF6-DA326EF259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9C70DFC7-9C10-4FC3-82DA-C5B18BA4F1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06E0DA7E-76EE-4B71-978E-8124C77FB0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FD068E57-BF93-47E4-9E59-039366E0C9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4301896A-0558-44F3-9FC3-CD45D7D77E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8FEC6621-91A0-4F17-984B-F9D531E176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7C919936-E333-4F70-8BE5-297FBFCE952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1A1E44FD-54DD-44B8-BF8F-DB9FD1CEE6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5C1B491B-E00A-478A-B4C2-6E62232019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76722B0F-D2D8-4AF3-B050-06815DF0B5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B2759397-E6AC-46C7-BECA-DE64304273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DC39FABD-A0E1-40A2-8393-177B73A005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80301E68-62E1-49F8-9CD4-434CDA12CF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CD80586B-CE34-4D9A-B266-B923475AB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F83C92A3-DF9D-430D-9D9E-544B4226BB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72F09057-1F33-4B3B-AA4F-DC10BCE446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92D3F193-62CF-4B96-ACE0-F1BBFE1E8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7547831B-6B32-467E-A8D7-AEB5D9F570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9AC3E1AE-58FD-4D03-BA47-4534A8AEE4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634DC04E-2C95-43CA-ABC4-EE89D8E67F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A1D7A8B0-300F-4845-9B09-12FAC2425E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216C7029-BFDA-4737-899E-3A58D3224B0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9896E290-627E-4B6A-9E8A-CFA588CD09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B00EB58F-E8FA-4861-A1F5-9A2A083FF1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7630CE15-A77B-4F06-BDA0-443688FD77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1469998A-FFB4-427A-A248-1A1AF7B70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806DE03D-9F3F-45C1-980A-6FC78D923E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BCD8E4A9-79D3-4524-8551-38A24E181E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307EF957-9A0E-48AC-AAF6-AD3CD4AF57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B11AF6D4-8E37-420D-8F34-453B0597EA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ED7462CB-6ACB-4E7D-B7C5-813E75676A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B55931F5-59BC-4BBD-9D22-769C18C7BD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5977FAC7-B68B-4BB5-A7AE-6D96F8F39E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9D8A46F-C1E5-4C62-86C7-5E4CF84B28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FAC3911E-AD0D-4C53-84AF-B22A667164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F597DC45-C920-492E-9B58-319DC1160B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1F7B955B-4CDB-46CC-BC01-37C4ECCA726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496A887E-F53E-48D1-8CFB-77EA8A1391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886406D6-DFE4-4410-B2FD-DE2C42FD0C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149457A-460B-435E-96D0-6614939A79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0A589082-C100-4188-8DD2-F659A3669C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B2E6A0C6-59B9-4170-AC21-EDB3001779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2AEB8732-14FF-4DCD-8286-1A30651D5E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2AFF1580-455E-4BF9-9F21-5093855234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B330505B-F226-4665-9DFF-62A2BE53EC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B3024B99-360C-4DA3-BC26-2146B9F6D9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D501841E-39E1-499E-B30B-2B4EBD3BC1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1D8B35B5-2CD8-458E-93FC-FEE72737DF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A62368B3-154D-478C-A3E1-CE944037CA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F25E1488-7943-4838-A5A0-1A77410965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AE2AFE73-921B-4CA3-8EB0-F2E15FED4C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3B079B2E-D3B8-48B5-B132-033AC8E90A6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9FEBB3FB-80F2-4AC1-B78F-A940DD3B14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57BEED58-A91E-4620-BD27-2BCA0162D5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191DDDD6-6869-4760-8172-F491CAA378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6893D620-CB6F-4928-BBE6-872B8C7A43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B58FB4CA-47E9-41AB-B891-D590AAD6E9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4731C6B6-7E80-476D-9927-F0A28C5438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315AAF6D-7667-4FB2-8808-10B3CE57EF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B44638FE-46CE-4B58-806F-A06F1C6301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713ADEE-15C6-40D6-ACB1-2CB9869E0C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F546A634-8C2D-4CEA-9476-15404FE52B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CA037A12-594A-46D7-A853-72D7534DE5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624884D2-3C81-4C99-B56E-AFFDEB83AE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2BF464C8-25F0-4022-90AD-AABD928020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6B912596-BE48-4708-AFB1-733F6AC2EA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22FE71EB-CB87-48D0-BA48-9C28B9B75B5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08BEC5F3-F525-4AA8-9B33-CFFD88CF0F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AD891FC1-3DEE-4396-BA7C-17B2F14C56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7D23D1BB-CC1E-4BC7-AA41-12FFFABB44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3B0967F0-66B3-4DFF-91E8-03C2439469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14352083-0428-4FE1-A174-D9357EE2D0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DE867E05-5D7C-4CEB-9F07-FB1922BC58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6B4FEC85-AB33-4827-B7A9-3C758C042B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C640B127-CE75-4AAD-A309-B3EC76FAB2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73741C74-623A-4C34-880F-2166A991EF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E781ADE8-9D02-4511-8AF6-E519025022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EF8EE3A8-2E1B-4A5A-BD10-46CF5F5CFA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5D5A43C9-252E-41CD-96A1-1E2664B07A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8F12DC95-3879-4739-AE57-94854BC217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745E22C7-25FA-4935-93EC-6DB7E26E06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0D039979-807B-4024-84C0-2FBD631F2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783D956C-18D3-4E72-9DC2-D8B5C94B75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02DF5459-A30E-41C1-BBFE-4E3290A148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107BBC61-29F5-4903-8BAF-2D3D94A37C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C4D12CB7-16D4-41A2-8EB7-70CEA33A4C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DA134390-565A-4681-A3F5-8AD3FA7B7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1004E16F-9ED2-4435-9EE9-DBD70E21A4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AB2DA4E8-AC01-4309-A883-5197F0DAA1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D4ED1978-9256-4EEF-9AC3-6FF378015B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C7294B71-9ECA-431E-937F-A2CD72575D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1902012A-C952-443B-8A6D-671D4768C8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A5F373C3-34E9-4C8C-9568-600A3D8FCB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E33684B6-3D53-402D-AE73-967B865F68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09DAC2AD-D3F4-4672-B3E2-46BF0B001E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B868CD43-9B78-4363-80E7-F2D5C51966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8E308F25-17BF-4884-A379-7B2468179E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22748791-5CD4-4142-ADFB-AD4CA8F1AB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5C7E3CFB-E6BB-45A0-A921-EE81D11A40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ED259F4A-76D9-4788-9033-59EDEB4E76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6228443B-486A-469A-A952-3B6CF435C0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5A823643-B8C0-41B6-87ED-63862F6450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841FF248-989E-495C-B596-FC7A00EB20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3E514183-5C98-48BB-B37E-D6D2479068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4BCCF74D-D6C8-4D36-97C4-A01EFCFFD2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726C0462-3709-43FC-B908-BFBBF743A9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7A49D68E-A5D0-4E70-8A9F-B41FF58FE2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29FB2C59-4D58-45AE-9453-614C7A6CDE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94C2064D-3F2E-4D8C-BED0-9A6FE1782D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49277D8B-EC67-4D93-A3B8-F9B9F4731F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8D38BC64-3FCB-4253-ADC6-0214BB916E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F7D1BA82-3255-43CE-A73B-CF49CE1887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3EE96363-FA68-4DA3-80D8-BC98D6F98C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A5E2AF47-1492-4ADB-8A92-3DF83E9D9B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CABD3BF0-A6C8-4498-B748-0ED5DE0036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2E578857-DB34-4DC7-B80B-F878785D6A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ACC2B706-1D46-4F90-9075-37AEC4A7EE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F9BD8E03-FF94-4116-BB9C-BB3AFF4779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64C7A6E8-6766-4A5D-A5A0-B5E25F5F52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7BDC59D8-9C68-4C75-8261-69FD7DDF67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C282B55F-614C-4258-96D9-ABBFAE35A6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88DDB9A9-5B95-463C-AAE1-87A5FB6B81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BB9895F9-9547-45CC-9E06-D044AF6D45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DFAEEC08-1129-4755-8797-9BEB43383C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AFAE30C6-473E-4637-99AF-94066F838E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F2DBAB7D-1B6A-4457-8501-669B776CEF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F6EFFD2E-2F5B-47FD-9C16-56A2F2A8BA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A2C90B66-CA5C-421A-94CD-E1D63DB39E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F80DF534-F457-4892-8B6A-C366CE56CE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ABD2E92B-D3E7-46AB-BAC0-ED376BE616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EA08FB4A-748F-40B1-BB5E-40392D7055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4B8AB34E-9BBC-430F-92C9-D729117BDA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9DB06FED-FC6F-480B-88E8-EC4D25B921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223D2C06-4742-4588-9023-5FE8DC28D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DA330A7D-491E-4FAD-8082-E6F497AB1B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D8A67F8B-A978-4CA4-A2BF-B985B200E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6A2CFE1F-EBEE-4B50-8540-045E3F61A3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8D5D6342-1A07-40E4-863E-43541C30A4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6EF161AD-7BF4-418C-BC09-FD0DC972EC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19C6855B-17AF-45CC-99D1-68E63E5C2F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CBDA637D-83B9-4D68-868F-7250B75977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3FD4CAD-33C9-4660-8DFE-8F23D2B614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0BF7721B-4723-4AF1-AA14-0B1C026B64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9E23AD1B-17E2-4405-9070-89BC17F74B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4E34F1B1-1727-42BE-B1A1-094360039F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F6C2A67E-CEB3-4462-BF6E-08EA7F1F22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831F9FFF-5997-4CF2-A2CF-A0BB0E4547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B7CB3920-E868-417F-89D9-72AF4220FE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CE3E6096-2075-4533-AE33-BF74E20E1A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9E40516B-02DF-4AE3-A374-1933528CA5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DE2A8F12-DCFE-45FA-96D4-96BA0CB03D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44685F16-9239-44F9-BEA5-89BF3256EC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9D4417B7-E8E3-4D77-BC7A-3E139BB9F9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DBC722C1-BDCB-4570-B5DC-BF851D619C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82F258BA-EC66-41BE-8E0B-41DB79682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31AA456A-B66A-499A-8C0B-B75BEE89B2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78D8D758-FBDF-4F16-9364-B808F0F3D4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C586C5CB-107B-4B64-9056-B4155D7E54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AC0BC4BF-75AD-4695-9517-D02AF62B6F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09923551-8433-4805-89CF-CB9473F0B4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6518E089-998F-4D84-94AE-E766B9893F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59072A74-C0C1-454C-A6C3-503DEDDFA7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DEEA95FB-5606-4A3C-8A38-661EAF6287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1BEBF2BF-8E1F-4988-8EFA-176767685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67C82D25-E512-4743-A103-C86D910F54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9D8C0FA6-362E-43DF-BE4F-3844D61EA1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6788843A-328B-444F-9E20-951EC3121F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6D3FD20-5311-44AD-84F2-833C52F842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AED85521-407D-4AD3-8FD4-A1000C6F0C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71B2227C-32A1-4BD1-B454-3E34378404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1680B217-1FDE-41E0-B47D-348AD69696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F0EFFC16-CC5A-4215-ADB1-BE0EF31F9F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5D192179-1B40-4FA9-959E-25D9BF5E7D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4230B796-83C7-4DD4-BE75-3AE7417C01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FB5C1F20-BE94-4BE1-90C7-161B388243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34DCACE3-065C-434D-8BDD-27889EEB8F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2AB48897-0436-43DD-B996-ADBA97A6E2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C853B138-2EA3-4BAB-ABF9-909BF3C735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A194CBAF-06AC-41C0-BEF7-25FAD56CCA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8091754A-83D0-44DE-A474-62AA1637E8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C631BCC0-BE9F-4BC8-8FB0-E4B76E2C28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AC5C4228-4CA0-4A87-9200-17574CC6ED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05D7775A-79B7-4A3C-A30E-F18471E702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D8FFBF22-4E62-4ED2-9601-623DF7CD69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9E813ABA-6AB3-4835-9423-D3F5B64579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1C229476-E611-4E46-AA06-FA35FFE718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9C9312ED-E31C-4A56-848E-61083108470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72BF49D3-BF57-4A46-AF88-07DC63DBC3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450C1EA4-38D2-416A-A675-DFB1F0E1EC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7AB49DEC-B102-4D4E-B3D6-D739B7E786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6930416F-9A07-4C04-A5B2-04AECA896D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2A6E203B-93C6-4E71-BC99-EDE1452C53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D8564E50-8D5F-473D-B42C-A283709C04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041CA09B-2E22-430A-8C1C-59B5A4D87F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AE6E084A-A0E7-4057-A68D-CC0680AD3B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CF0B8847-BCD7-406D-BB1F-C34C7B927F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2A2CDD47-704C-42ED-90A4-41B0181480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80FB666B-89E7-41B9-982C-0F49BD3D7E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2887A3B4-8E56-4102-BEE1-20A0DD18BF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C5B83603-C18D-42BE-9C88-96DB4C4F8B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5F22327F-5510-4AA7-973C-3818A1C34C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9EF3D5BD-94E3-460F-876C-EBDB420CC2B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D30D3EB1-CBE3-4B88-8588-FD75F6D13A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CA0ACD1B-BBAB-41AA-9341-D6842BF462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D41D0933-DCFC-4975-B9E0-E123992E2B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A6947BE1-8B9B-4AA5-A82A-912C63F796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196A1697-00EF-4852-8347-DA4F4B33A2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CDC3C3CD-748D-43FB-B4CF-5D25733853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17A8A09B-AC77-47B2-93B8-AE502DE940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96ABF870-BD83-45DF-9B75-D264B8989E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8DCEAF10-F0FA-4DF4-B587-35D4AD7288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6B5CC772-D9C3-45EC-88E2-C405735E46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AD674D6B-49ED-458B-8BBE-1B4F035E83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C92DFECF-6B4A-4103-BCB2-1D004211A5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373424B7-9317-4411-8DD8-071C9FB073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CA7CA6B7-9BCA-41EC-A989-08BAFE696D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8C9C28D9-41D2-478D-A7BA-8DE007F1DA0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04FFD2BA-B08C-481D-9401-54397F3FA9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9216C302-78CC-4F2B-824D-791D09610A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9DF83B40-F798-49D2-8D07-BF05846E0C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30DDFA4C-8EE1-4E56-B368-69409DF08B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E68AAA4F-B948-484D-AB09-ABC80383CF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0A09749A-C53D-496E-96A4-D5A91A2E50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25ED615D-9392-4810-9452-BF8AFA70FE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0A3310AC-8F9C-4795-9744-847A197F4B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02FD5E69-065C-4CA0-AFE7-7052856CE8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54D2654E-FB94-4C56-B725-9F2EF0A372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84588B62-BF3A-456A-9FF5-5F5AEA2D2B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ECEE031C-A477-42BD-9F25-640A0535AC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A6720840-DB3F-451C-9DEC-2455E7B4D2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892776F0-6A16-414C-A13E-7896AE49E6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33613982-FC04-4E4B-86AB-04D6169535F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23390B2E-7920-40F0-AA27-43200869A2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231933D6-9A02-4ED3-B1E2-5700D20649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6351079C-E4E2-4B49-B869-68666FFB2E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0A1476AE-F006-4531-BC8C-CE389D09B0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6AEED83A-A2B4-44C6-879A-79EAF72589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EC735B74-DEC2-488D-A48D-B02830386B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6509C6C4-E79C-46D9-AE46-31F05852C6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3B375779-6A1A-4DB6-8F76-CFAD486831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761F861D-7873-4618-9FF2-CC46EDCABC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ECCEF78E-D81E-48A1-A02D-AAD1CD3ADD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C8E9C0B1-0450-46AD-BE92-DE558B2249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ADC13714-FE3D-4B90-A895-E5E7D6C7BF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DCB7260E-3111-43D5-A0C6-3D14323407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F9DA6F97-6275-4BE8-9374-7BCC345678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1CECAB45-B545-4A50-8164-D5475A1CD58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1E5753EA-4AFE-4CA9-ACA2-A3733AB33A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5EF9F54E-C2FE-4805-BF0C-0FD5207B78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FC3AB690-0DB0-439D-9BF3-7BC3FFE20F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0CBD59EE-1A0E-4408-B0AB-C0F594F4AD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845E5A38-8E4D-4489-B3FA-871FFAF097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D716B02C-E425-471E-972B-C93F0C9AAB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3CFA7228-98CD-4387-AA06-AEBEF68291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4800A9DC-9160-422B-8A75-973352372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CEC9C8C4-A5CE-4833-9F79-200437605D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821A298A-2DF3-4C25-A151-11FCD067DF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DC085BBC-05AA-4861-BF8C-333032AA1F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2F53674C-D095-46F9-A518-1925E1381D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27EC4B63-0115-4D37-A1CB-46F875AB57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252C16E3-71B1-44BB-9A42-E71B6C8514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A85EFE3B-6A75-43F0-87D8-0C2D121BC2D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CDB28955-EC0C-47FC-8578-1FE17AD3B9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50026F30-0E10-4098-9BDF-9E4E0AF837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A0316CF3-ECA1-4B79-91E2-6896518676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BBA6B912-49CF-4C16-9DF2-82203720AE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C8239A26-EDD7-4F9F-ADEF-3BA18AC62D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EFC2651D-7A6E-4400-A2BB-67B0B9AD13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D8C780F0-E4BD-4375-8333-2AF80546F6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1BCD724F-C23F-49B6-90AB-ED6000EC62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D47BBBAF-5FBB-45C1-8845-B30D3B97B8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62B6F596-59EF-4AC6-949C-23AFCF81BA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B1FF2F6C-E3A1-4801-85AA-04E5E8A000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54D9CB64-947D-4BDB-846F-1D8AF33DD5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50DE4F73-D778-4142-B3F0-A9CD05824E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82616D43-B771-4BDC-9046-3D5557C5BA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92F1EEEB-94BA-4BF7-AA89-FED45D0BD0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BBBEE34A-3487-436E-AED8-8577C47354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98EBDBC-778B-4577-BC59-59CA7BF6F6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D0CB3675-E904-459B-B3D0-BAAA385B3E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5B4B2D0A-9E55-4690-BF84-72E0B29CEE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CEE1EA0D-783A-412B-9651-668CFEA2C7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3A8240E-8396-4C03-974F-CBB19A5A1B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82C9F275-1C8B-471C-A334-42F44525EC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8FBFECE1-0891-4A34-A3E9-F2EF25217B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D172C737-72FC-4B23-9635-58F2860B00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892ED0E3-CFEB-4849-A924-8E3415F0A5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470BA03E-87F1-4303-A36A-5674DB886F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45748979-56D9-467F-B863-E28068AEDD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7EFA42B-0439-45F6-B566-D972E4E80B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CAA85E52-9374-4398-9522-995EB7ED92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56653187-6E0D-497B-845B-32E14A1829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99A9E1E5-8694-45A4-B2C7-7C4C623B5E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FEF00646-B672-461B-9209-DC247704B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423D504A-828D-4E28-8FA8-B799287F01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6AB53ADB-CECE-4143-8001-B80240DBD6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CA72B658-5900-48EF-94F7-28D2B85806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BFC5D1C4-0C97-46E4-91CB-C84FF5E058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A8F2DA5F-4721-48EA-87D7-858235F532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B8CE91D0-48E6-4329-ABA9-CAB684CD45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865E34FC-635C-4B45-B91B-1E4A5F1275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BADB4494-EE8D-4009-8B87-7A01BD6F02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43F8B578-3C49-4F23-AE2F-1BD66D907B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70369573-82BC-4918-9303-2A8F9E34C0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3727E277-98DF-4BD0-A7C7-434D2F6A84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387C8B4D-A0E9-4AF6-9FE6-CA5BE31FDB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DB03AB54-06AB-4D06-859A-3FE27BB26F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2759D209-3943-4641-9A77-F3E19C13B6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F1D851B1-46EB-42A9-94A1-D5ED34F227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BE1D3988-3364-4C25-B71E-8BE45BC56B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AFF9E6E2-868A-4176-A337-0CEA92D378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4A6BA50D-2F7B-41B2-98B4-5FC6EBD9A8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5723833E-F1C5-491E-9C6F-998FAF959C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1CECA0CC-BC0B-42E2-9F03-ED59E150A5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039157BD-B56F-47A7-8722-9721466B58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35AB9CED-6802-437A-BC75-95FF90E587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687FDDBB-6FDB-4925-8117-69F04084B3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B03231AC-30AB-4140-BF1C-D984D4659B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E6425CC5-A338-47D8-8133-2DFD721A4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E3A71F2B-4793-4BE6-B781-9760894AD8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A1F8227B-8482-42DC-B19E-9A3F50256B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0AD67F6C-D558-486A-9B58-CF12779E24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7EBE773E-1B9E-4F19-BA2F-CA7C1E1A56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6354919D-7038-404E-AE41-EA7CD57CAB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F8003B5E-9495-470D-94EF-848EEDAA6C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22C737D6-F7AB-4876-BEA3-3BEDE34122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6A51814F-E096-4998-A9F1-5F3145A576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6BF0FFC1-8100-455E-B76E-B8FD93522D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C1E1F6D0-3E0F-41FA-81F5-EA6CACDC96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2AEBF517-8D68-45D6-AA4A-852F50A1CE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82073DD8-3283-48EF-8B31-12F98A7F0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DF478843-819B-4934-8FFE-8F8E7935FB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10C992B3-D79A-4F3E-95C0-1181D1A8EA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F9AEEEF5-EDC4-40A7-BF46-0304073FE5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CB718E54-EA74-4922-BCB7-681B628DB5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B55AF797-038E-4980-85D6-BBF3E86FDD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92DF0AC4-E7C0-4F03-9041-F386046B28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985BE46F-62BD-49A2-BB9C-F112CC1A61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33DE5655-39ED-4AEF-9FE5-636631781DD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54B1D3EE-0F46-49F6-90C9-068FE436CB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B7BA7337-F56F-431B-9949-E99F6E5A94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A4583968-974E-4BFA-BB63-39BDCBD976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94C72130-A6C5-4389-8F8D-4F82FEB13F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C9F05204-ED4E-4D40-9D43-E553A8D67C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B97536D-4661-4D82-B49A-E7404A4CD8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CE8BCBFA-0AE2-4185-BB44-4F6EC49519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BDC68C43-30DF-49D8-8FF1-33DEE29FDB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7945AED7-0411-45F2-B4CB-7BB25CCDEC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34F2A8B2-6853-4710-81B1-A395707889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6C487004-DDF9-4D81-8B87-7FED88D397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5D7E93AC-D386-4E80-9E48-DB3F33FCB8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5571A906-DC1A-4CAA-81C2-83D2C51FAE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3EAD6DEB-CEC5-4D07-AB09-A6721DB025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9F41E1AA-09EA-4D4B-B521-600D1A27B60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28E2BDB7-B52F-4734-BD2B-771C801512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AD5E9EB4-3179-48C6-8A48-F81A3B43EB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189C9D73-3811-4B0F-B594-15AC108E80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5914BE8C-85DB-4FCF-B5F1-70B26E7C6B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F68ACDEF-D264-4133-9ABE-6CE1C45F46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FC18AEB3-D01F-4BF3-B70A-CD2FED5D8D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462CCCEF-7C6F-41F3-B953-881D65DF26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7C041346-6F3E-4B9E-894A-4AECEABF04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1DA9BCCE-10BE-4699-808C-9762AADBA3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BC06B546-0A5D-42C1-A28E-8F9A5AFF1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DBD94A60-1AAD-4A27-9EE1-B5AD124448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AC0E7AC8-B540-4B9F-9C62-941C98B6FA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EC33F71A-D242-49A7-B2FA-6A2856C3E9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71B38D55-9DF2-4BE4-9B14-EB25B808CF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1DDE3ADF-A7B2-4128-B23E-45F1C95DAD9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2E934EBC-B985-46C0-A192-8C7BC62291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633B5EB0-8CEC-42C1-8848-7CBC9F80B9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25CD2784-8637-4A22-B07E-08B10F9688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CC616E42-9DF1-42A5-8BE6-02512DF164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4E2ABE08-3047-44AA-90F0-6E91914718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962D1C44-9B3D-4C53-AF5A-78D0205880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56F5F086-22FC-453B-80C5-99A01EECF1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4641C30E-8CC8-4A5D-90F5-BB037A78D0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9E41177F-579B-43FF-B3FD-543C516DEF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3562693D-5C82-4A37-9F6A-093DFC66EC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8E8AFE34-D0EB-4F36-8C24-52F0B79882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AFBAB7C1-2DC4-4581-8C00-F85B6F8E54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73BB78A-5001-4E12-A243-706311FE16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005BFDEB-AC23-433C-A4D3-987AE5875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0EF15489-B462-4AB1-AC77-8BC30BE97A7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7189AE69-7109-41B8-9F39-ECE0701201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D7433B58-9457-4E3B-87FC-73F1CAC3C0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73B28146-7037-4C7C-AC98-33753B6D3D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9ED615E-1F00-4BC6-9921-AA9961DFDB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D5A4E87E-A559-44C1-BBEC-5B1E647553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5879F9F5-3A8B-429E-B357-D43A3A6CE5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FC4AA09B-DE16-4E57-A249-FB180D63D6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09270BBD-0D55-4638-9266-C05A9A4ED6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3E560F80-307D-4453-A9F7-EA3D093DF7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FC8F408B-227E-4E28-AFAD-F341290FD1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21B09E5F-8DB0-4E47-888D-7D6A870E12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0098639C-22AA-43C5-8B33-6DA337AB70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E6EB1F90-E3E8-4923-821A-F65AE13113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4CB0E3E2-7F25-418B-8C85-E7362ED34B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8ED0BB33-3AA2-4982-B29E-6B86385E093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D8A10C5C-1417-4659-8D2F-0CF084BA61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052A06B6-87DB-4C8A-A3CB-1B794E1BF2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8F20BD54-A06D-4583-B19D-FB14C56BCD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BA9440DA-3750-49C9-8900-8E9477445E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210CC1D5-AF0D-4411-B4EE-C4ED3A18DC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5AB0045D-7427-42F0-B3D2-5CCC5EDE69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F9B463B1-0E16-4EDD-B42E-2B7F71A6BA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FDEB15AF-14D2-4A1F-A80C-2480DAA5EE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88A4E4B8-9FAB-48E8-A835-1C3B521706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74D5CD6F-8847-4A8A-815F-187E38B880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6D52BB66-AB2D-463B-A7AE-6D4955583A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42511D87-CE3B-43A4-9A5A-867DFE8490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39D1CCA2-371F-450C-A4BB-867C47A229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7D491438-1BC1-4F10-9341-6071E35C0D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96D275C8-4004-4B76-BBC1-68E6DE7D728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9DE6EDE6-A03A-430F-908C-E0E39DF314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E0BF8025-F85D-4B3D-8B9B-75401C1974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EA79CD75-ED4C-462F-ADF9-5339262CC9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50CC05C3-D8D0-46B4-BCBF-B43AF9D53A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92C2D47-FA36-4C7C-81C7-56F44243E9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D40CA2C3-98D9-42A6-AEB2-A2D5F0AEFE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31CC2FDE-2494-4AAE-88C6-0909B31A52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C5E73DB6-9795-43D8-8A8F-4D06C042CC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4748B519-763D-40B9-856F-5A9D3EE19A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055EAA94-A6A4-4C46-91E6-226E73A0D5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7C3ED581-871C-434F-B2D9-7F011BF633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B59F5135-32DF-459A-B510-F3A80DB462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BA73DB8C-984E-4994-A96B-2C7B8DD9D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D7B4CBD0-F32A-4DA7-9644-6B9EA4598E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F570A8A6-F8A2-4ACF-92EA-7CEBA706EC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D1E7847-B766-4939-9038-98320F271F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A660671B-2332-4EEA-9F78-E00EBD2F1C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ECF88AF-6C3D-4E61-A116-E44727C522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9B046B79-DF97-4847-B998-F19D83109E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F62CA2D5-304E-49C5-950B-9AB25DCD75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EAFF9A0A-E6AC-4A3E-B162-36D621D2D7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E810AF46-84DF-461C-8BC4-B6F224B2A4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3522D870-CBCD-4766-BF8E-41C509DA5F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C9534E0A-D2CF-40A4-96C0-E5137B44D5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10A5EC80-3310-41D1-BA84-A200DC99EA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52A42767-112F-4EDD-9441-65EC76AA0B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9D3FEF08-61FE-40E0-81D6-07EBA0EA9A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83E39C8-A303-4E18-B13E-1C34A855E7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4AE5D1C3-A822-44A6-832B-F771F1B5CF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1ABBD784-D154-4A2A-8A6C-625C8D0096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EE6C2697-DC6A-4CDF-B4EB-0A1025DC9E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DE8551A0-0226-46D3-97CC-417B49EA7A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63C92988-6F47-4A13-8F70-D0A766DB9F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D788867-2EFD-44C2-8A7E-FA49C14BAC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554CD653-9B3E-4404-B953-49A273C2A9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37C88654-BDBF-4A52-A5B5-AD7F7091B2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A6184E67-F253-4357-82C9-FE7D6696B8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A280A94A-284B-4E96-BAF1-FED88EB6E1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0EC40737-8CD4-4AE2-AF03-7749F97010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D8016BD9-AC32-49DD-B7EA-6A86283381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CD12FCF2-4437-47DD-8942-B419704BEC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340C2913-9A46-437B-8940-3D2A9DDDF1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60FA02AA-34D3-4EAE-8190-08CE580419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F2EC92EE-8ADD-4895-990A-3483DB0E74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B9BA076A-A318-4A36-8B1D-03F8BEFE75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E112A3EC-C4DE-455F-AC4A-90D5551620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25CAFFE9-7589-4D90-B810-7B91013F0B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3F91C435-2AC5-448E-8BB7-B0FD0F8F3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8E3F6744-E629-47E4-9278-3BEB4258E6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EAAF7271-AEB9-4B04-BD48-AAC7BBE96D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CEE7F274-BBA9-48E8-9CB2-1F66D88A44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BA3B4110-AF6C-4660-8A14-E91C5E79F6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C0B71673-9748-44C5-8186-E40198B10F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EAD04ADA-D417-4DFF-9371-BF88DB21FA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3ACD7FBC-25A7-4F21-A30F-C9C624CDF9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1E891C5-8277-4429-B7F7-68E8C7B79C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9437C35B-7203-4E15-BBF9-1FDA9356B9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F39F7072-7BB4-4AA3-A1F2-BC03FEB155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0D883A1F-7BE8-4CA0-8430-C01C6DA026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7ACBDEB4-C54B-41D1-9C46-AB82790C1B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F0A1AACB-A7B1-46C2-84E0-3095870162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3367D308-482D-45F3-8B23-E2AE7E9266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D179C2CF-FEF9-46D2-BB11-7705462B7C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409A5DAB-2411-4A03-B3BD-B3EF89A5F3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F2866E9E-8EA0-4E64-97B6-7286ED7636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15C51BDF-6686-4AFE-9197-265ED45D92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8920D604-5932-41AE-9C19-9990C2D94F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01DEB9FF-6F09-4C95-B161-91D355B82F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CA6D17CE-1FB7-4DC9-98ED-779982666D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0FAFB748-3070-4B2B-87BC-72ECB4905B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2BEF81F6-8AF1-44C6-9342-4E0937CD0D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2D92BE49-5511-4160-8AF0-27378DF89B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55C0C156-0F22-4DFD-AE68-F8B6EEEF3F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A39E23A0-8659-4CEE-9E91-35A155E6C3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902906B7-509C-4785-A8B4-4356429DE2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EA5A877A-3F94-4D9F-960D-214D45BED7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79ED0304-D3A3-4405-8D79-2DB27C75A9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3B0D2B9A-EEBC-4597-9560-2D60911D9E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6E65128D-A24B-487B-B735-1BCE6B82C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27ABD554-F98A-48F3-A5A0-50F00479CD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2C966BDE-6FB4-430E-95D2-2B2B0F7D71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43DACCB2-64D4-4103-AC53-220D261CD2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17F74A9D-BDE5-4106-B6D6-68C123CD06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50EBF356-50D4-4ED7-BE10-E093D27382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EDDA76C8-811D-455C-A3C4-B9F21D850E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E1CAED9C-C0DD-4207-B5BC-1AB6E961B8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46B9A492-2DDF-4ED1-908A-E99ED1B851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82274E96-F91A-49FA-9D76-A5A4656B5B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8BA63D8B-D0EB-4055-8ADE-DBCFDEE628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F6AB373B-A354-4228-B8F3-9FDAFF66D1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D251AE83-12F0-40BE-8648-99A2964D6C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84DF1E9B-C5B1-4485-AD9D-857E322C3F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8363581C-EC2A-4174-912F-7223EB91F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754B92F0-C294-404C-A0C9-9F9C340074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5BEAC4C1-1020-4312-AF47-A70CD5840A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159860AB-E2B5-417E-B45A-0079957D81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1872FF2A-20A9-4F31-9211-A2A887834D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ED0E1885-964F-4352-ABDF-B52C190000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B0051F15-3FF4-4F65-8AFF-0066B2575A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F43A2E08-3B2F-4561-9BFD-A40D8CA7ED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12A0863A-B988-47E9-8C9F-AA9D324F9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1C8B0776-6C1A-49D3-A43B-E06BC2D838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CDBCD2BC-6B9D-4E00-B941-64EF2601B1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F98000AF-ABF6-4080-9CA7-2A94CDA579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5EA405F6-E7C1-4586-B73A-17F08E5581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B705EAFE-20FA-42AA-A1BB-00A9AB82A7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A72EC514-15B5-4F39-BA0E-A131736AB6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B0F880D4-2883-4BE8-98CE-DFC81D24CE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3B70DF62-7CBA-4A9F-8D5D-6123F2B936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1BBF9153-31D0-48A0-9EE0-201E50796D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6E24A7F3-4566-4635-B26B-44E9D9C334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9FB0768A-42C7-4517-81CE-8EE547AEA1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E5BAE108-AADD-48C0-AEB2-F9A07E1897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F0C06194-193D-41AC-ABB6-B4A2B803AB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504F47C2-4350-4E1D-832A-6F8DE452F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0F7A13FA-BBD1-4046-AFF4-C44266751D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60C0F833-7414-4471-8CAE-A39C22BB59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588E7B54-8D59-434C-B534-CB7917B963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37E41355-9BCD-41D8-B308-5E835BBB90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7728A151-52A6-4441-873F-9E83C69187E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4FBB8CA8-C1D8-45FB-96AE-A0EEC5A3FF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F8B87399-2D4B-4917-B163-2D4933263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90589214-B672-4E8B-BA35-DCF3666B46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A29730E5-D8BD-4490-BD17-B426985656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C00D8BD5-5F3C-4013-9836-4188F0BD62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0FB43A27-062E-4CD6-96B8-A952BC9460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911FA713-269A-4D8C-8729-DB4C4261C4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FD252B0E-2283-48A5-9CFF-5B83622A72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CEC9CF42-3837-4A56-AEBA-E0C9CF7695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BA6E7B64-6A36-4BB6-B9CC-CAAF0E057A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E29DEBBD-358D-4BFD-8E75-353C35AA58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6D83D376-1C66-4799-9F78-16282AFCD8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627536AC-3D45-4961-AB7E-F8048EB314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7CC11318-89AB-4BA8-9C47-A53D86E5E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9D87CA70-4E36-4228-84FB-ADCD9ED2E4C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64B5149C-1080-40E2-A04E-914FC31DA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52061DCF-B521-41A7-9564-7FEDA1F994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B6497599-C08F-4A03-9277-1D75037DA3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4FC4D74E-3C79-468E-B281-557E686C46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13D4523B-214E-435E-85B3-EF87B8262C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F06F4B5A-D076-4A49-82BB-401A9AB2A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796A9E8D-B78A-4CEE-AFE2-00A052D1E3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569A35FF-4273-4547-941F-3E7CAD76BD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2CD704B5-5915-4C98-80DE-8D036EA72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13D579EE-FD99-49D3-A88A-329AF472E6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58DE16BE-377A-42DF-BE73-84DAED9993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88332F3C-5874-475F-8B58-2671911791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D74FB1AB-6B26-4836-951A-4FF73CC84F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F1659257-1218-4EBF-BFD7-76735649C9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20DBEF50-D228-4697-8CED-865C77F57D4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93E571D6-CCCE-4740-BA2B-B61737D1A3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12C96225-E35F-4592-9EA6-ECFF2AE0A8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5903C98A-7FCC-463C-8307-2BE9227885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157C6EE8-A427-4299-A45E-32ED369E51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2B8CE6B0-48C8-41B8-9C83-8E901B2D3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2E51F859-A5D7-4D84-9ABA-A513DB5C82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4CA99643-5A9A-4499-A0F8-03065716CB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A6D7402F-A20E-4145-B767-7F702E6250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1C556D15-0096-4041-9446-57D526716F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E6D1A41D-2112-40D3-9A5B-0CCBF79DD7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DD26B53F-10C3-403C-AFAA-EDC2D0CD14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C5327CC4-61C8-4CAA-9752-18EC119439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96675166-FA22-4F25-8C19-1BDA2796CE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8E256029-BE1F-4C6C-A7D2-8FFDF7E6A6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D5EA3C01-BAD5-4DE4-81C9-0E9ABEE111C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5145F340-2339-42BC-BE11-9CBD1AEA62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02DDBC6D-8342-4B40-9EB1-E2A1705468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A5176BEF-D14E-47DC-9E95-776DA296B8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DD2FD843-C80D-43AF-A07E-5AAD95C94E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41665C51-89EF-497B-9C7E-55CC489923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909B8F91-8F51-40F3-B508-78162F45A0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4B511C56-15F1-41E4-80F5-5EABB5EEA6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A4FB0DBE-2023-48E7-A13E-CCD6417BE1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B0B1A0BF-E59A-4B78-A6DF-B711CB227D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2940FD06-F1E9-4AA4-8AE3-47BC702574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17FCE780-5D6C-4701-9F72-430B10ED20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BCEABAE0-F3B0-4342-A382-FA9162B75E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6A90C4AA-FB0E-40CE-A585-88EAA050E5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B33E6B83-1620-4FDA-9DC3-05828CE6B3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A773E8B-21D9-44D9-B9AF-9C990F9B064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0B1D4AF-2014-40D6-AA66-50C3099B53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8D7CBF5A-F3D6-4928-A876-D2BE54C94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12BB9136-C7E5-4853-8429-6F1E2C2D8A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E2F3FC2C-CFB1-4B1B-A878-9FE41D398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57FED5E1-D080-4210-8251-0C55A748B6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F807E6A6-924D-4B3C-BF5D-20B666263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2ADCC3E7-9F84-40DE-9932-D6419BD1B0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39B7B9CC-7FF7-4CFA-94A8-D54D42BBF7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217E5FD6-F75B-417D-947F-81CB57A1B2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BE5BA71C-187B-4D09-9509-99C304F1ED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05950250-D5BB-4FE1-B3A9-1CFF8FE5A6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F272B073-3418-4123-9BD9-D64949F984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255CF512-650B-47E5-8E76-C01014336B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C2E531F9-5DC5-4A1E-B685-44E20602E2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930C2077-22FD-4575-8E3D-51D2E538B1B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0D2C8F30-3BF0-41AF-AA74-511099F210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88B1D031-817A-4001-AA3C-714302C97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FE273B2F-71F6-473E-91F0-33CD6064F9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FEC1F5F2-0624-44FA-91AF-34972C11F0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D99BB765-E154-4592-9422-73AECC2D72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97A48D5B-859D-4B37-BAEC-9315D3730E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8DFDA852-0610-476A-BC4C-DF8DE6D693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D2348C68-9F4A-4C48-A632-4ECFCE6F09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57735916-4869-483F-B315-B243F824EE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717A3538-BB57-4759-A986-E125FDBF61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D8CC7F3A-D583-4301-B367-58E3CC8839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841BCC3B-8D92-4F79-BE7B-EEC5D58F72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C1E2DBFF-FC44-49DA-8B9F-540E06043D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7082088C-EE94-43AF-A81E-50BEED8841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7F4188CB-7610-493E-96DC-1379695E03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580ED089-2E24-44C2-827D-9B8AB93198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32664E70-26CD-4468-B74E-F60CADDFD2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A37E595E-A9AF-4CEA-803D-87FC33994F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4ABECD3C-F54E-469C-BE0F-D04E9DC22C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C2FE8EA7-AE8E-4F47-917E-608A6F22BD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21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ECB42638-99AF-4B13-82DE-2EE9EDEE87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896B0B-0CCF-488D-8454-7FC16A7A2E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126F355-5C65-4085-AF42-485CD75D9B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FAD16B1-8AD6-4DF7-82DF-65D63FDEB8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F8F9D27-290C-4D6D-8F95-07EAE69290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1093ECB-E83D-4FCB-86BD-8CD5A93775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C11E33-5122-4882-9F9A-B7676A339A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A778CF1-5A3F-4F58-9136-AD6BDB35AA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5DFE7DD-CF16-4678-BB2F-9C627CB5B9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3AB959E-E64F-4222-9546-C8D34DB548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9FD7F63-22E6-4CF9-B103-406133A2DA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F3F89BE-7726-45A1-A89F-9D4BC0D602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8993406-D3D5-4C28-B146-C1325F0CC7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99D3BF0-71BA-4210-966B-D02256116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49A24BE-FE60-44B0-A16B-F827818A82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5FCC997-E247-46EF-80B9-7D369DE9F0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263ADBDB-F53A-4D6C-A863-94D698E987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9E8DEC0-91B4-4DFA-AA68-6CE71ECD93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0E5B7CF-5586-4B06-90E9-6CE33A1395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04DBE48-2CCA-498E-8238-B1A4A6C784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BE714D19-0ED4-4E75-88EB-8C0F9A59E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8923AF0-A4B1-4F9A-9B76-2C3A365589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BFFAE976-1615-48EA-A765-B71EF94AB2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FCACFED4-7F6C-4074-AC05-86197DE6FD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3A918F98-F2C5-41F0-AE8D-BEEB6E2154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18BDED8-CCBA-4492-A191-A4D0C87E64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F59B6A2-34E1-4E1C-ACF9-2E0363944A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7EC7EED-FB81-47C3-966C-13B26EF5FB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9FC5F63-1E6E-495E-BD36-5029E2E44F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9070DB89-C274-41DD-842B-44DAA015B4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E7BC48F6-88D1-4C82-B093-61112F5C8F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EA81DD14-A8C5-476A-A580-83D48A9A6D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C6CE5B8-F67F-496E-A1A4-B2140B0454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A72C723-EF7C-49CE-B243-8AC1CA2821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126565C9-FAE7-45E3-A8A7-1CA97D44CB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EBCF51A-4A66-430C-B8A0-2E01E8D37E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B3B410C5-E1ED-4BF1-9B19-801EBC0EA5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B5E00D01-C3CE-4419-962A-A33A0E444D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AC6D2729-295C-420A-95CF-F1047F1B9A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BBD03CA-BE60-4A10-80D0-949947AE3B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B7206DB6-423F-4776-84FA-2FFC350F63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B2CC41A-588A-41C0-88F8-B0DCA437FE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B6BB2D1-210B-48D8-8735-44D04EE63D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4D26DB6A-25B8-47FE-A0CF-A62A2B8CB4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9B1A5CD-426C-4549-AEE7-AC36921259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3A2D20E-36F1-4EA1-9CD4-19F66984B3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37FB6AD-08E1-4480-A4E8-40D061B3E6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56D47D6-BDBD-4B94-BF56-996461D8F5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88D55D23-6B15-4A2F-BDC6-E5317F6A6C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650759E-E7B0-4190-88D9-40363595F0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26849BDB-DCB9-461B-8D32-EE86FD9C18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B33DA6FD-A61F-4DD8-92C7-0ABBC6E416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C83F0F66-A159-4C63-80CC-9D5AD535F2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67F3173-E3A1-41D4-86FA-120044A28D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DA4730C8-E2A2-4702-8FFF-7AD64745E4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6387C505-5E22-45BB-AA09-ACA9056F3D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CECF0409-75EB-4E5B-A175-3242BEF2A0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A3AF5C37-8147-476C-BEF3-DC86E9199A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3350D15B-5DE0-4B5D-98FA-B02785E02E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94E91EB-59B2-4B73-A5E7-639B401B70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27092AE9-6B1D-4808-9E60-3190476E8B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6A6E045-E5B8-4182-A0E1-19F49D47FA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8882EB49-6DB0-49EA-B0F4-97300CFEC1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FEE5425D-1056-40AD-AC97-32DD7E08AC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270B5DAE-D048-456B-9B48-172E8C7379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CA2D9F54-7C6E-4866-BB8D-A8896C5F67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5F984A45-1483-42E8-80AB-BA72C8AB3D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AA031E2-B1BE-4C1E-BC63-D216C6DB9E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6D50189-5530-410D-B081-7C67D343A1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DA66E302-CD1B-4D89-9455-22DC5D3E4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B815E076-3F09-45E3-8B68-9A79997F80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3CC6B103-F71F-483F-BA3C-A97BB23F61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1B0F5C6F-4F5A-4350-B32E-66EAFC8FB4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663800F7-9428-470E-9C3D-98688F6ED6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252B9B98-6492-46B9-B763-8CE6F66555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3D5F822-A5F6-4432-9AA9-95A83CEE24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B0F9AFB2-1372-43BE-B953-F2CCE680F4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BCF6547C-8665-4E36-A675-2234D1C9FF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47A36BD5-8814-488A-A4A6-D46C2DCDA8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3FA211F5-D58F-467B-86E3-4FEB59C238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AECEE548-A5E8-4FE2-82BB-48FCE4D6B5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8B709683-FC3F-4130-ACA7-7501ADE55E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C2B0564B-A6E9-4C66-8702-0D337CDDB0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1B28346B-F1EC-42BA-A395-540D9A8EE4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BBE50924-3BBA-4BC9-80A1-423169F8A4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5BE36FB-94ED-4C8D-8908-B9B6A986B4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6B8182F8-AE3A-4C6B-97E1-7E9E6B8F24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42392A86-2E7D-4B61-9259-E527923D92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5ADDA505-C1BE-4D81-81A3-5F6A8F61EF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71716A83-7025-4257-A1CB-A21C767D88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D62F23E0-3C37-4BAD-B768-3B1333381F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29177FA7-9180-4B93-AA9D-0AF2AC7D8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E7637A06-CDEC-49E2-9095-498D07575D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3E4AE5FB-B12A-4A65-924E-DD90319C6F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DD5D3245-B325-4E64-AD09-CB4AEE5F1B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84577493-F595-45A7-A791-3B78582A0B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5FD2703E-4DE2-406A-9F7F-A38132096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6346CCAE-783E-4B90-A025-B5741DFB3E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C048DD0D-E70C-479D-8255-50E08FD51A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94DD32A9-4EDC-4643-84E2-0FAE1D773D5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DFEF42E5-5627-4777-9FA6-9D12623700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EA451BEC-716D-4DC3-83BF-1202E9FA2E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7A1CA650-9FF6-4A97-AE0A-D23F4F1CF3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8B5E9C7F-E98E-440C-8C5F-9A1E9DD36A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AB2754CD-62BF-4726-874B-8CCD77CB98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D4B291CE-9DAA-45B3-80FD-5B4CB9BD65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20F26FF3-BAD5-4389-B8C2-598B2AE4BF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78838659-C4E2-4BB8-8FD2-1E071D6D31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E8D8E57C-1C19-49E4-B970-9A23049D68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634B9708-1D80-4048-91EA-993174D9D2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6C489EC5-C12D-4456-A74D-F27BA56E7A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D1F7E0CE-A4BD-4EFC-8FA0-5A3411B4FF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7999E931-DA51-4C75-A4BA-2766AFEE17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ACD68BC9-4037-4CDE-8905-4B29E17481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80C5FBDF-6BEA-4DC8-B4E4-8D768FD7AA7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65C721CD-321D-4E5B-919F-826A823149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FBF5C1D1-B7D2-44BA-84FB-4036944545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B29535AE-416F-4136-953E-896C217627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65025610-E342-4F4E-9325-D72E5D3C2C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9D676488-9E35-44BC-8F01-0D85C4AD99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C33E293-58D3-4722-92C6-5A892A17B6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53E6E259-9A88-4620-846D-91DEDE0294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96E1E95F-A6BD-4A42-8D21-1F52459FA3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A6657C30-D28A-49BD-8EA2-05FD698D60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F89B35E3-807C-4447-89AA-E3E06ACAF6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FBC60900-1A94-4449-84C9-395C257691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93C2C0ED-3B96-4EFC-943C-DD9B5F7011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3E46CED-60D8-4363-85F9-7AB19F57A0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F51725EF-2C53-4111-AFC2-2975CC9A98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B2B8DC5C-BCE5-4AFE-A462-5D5B425BCB0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3C8D93D1-B8FC-4B99-958F-44392DBA41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E81EC132-5F68-4C73-95B0-FB96BF6103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5E4C4ABF-D4AC-4DAA-BA33-2C50639A97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2E18D2E-3E81-48AD-B917-B4FD0CC0A5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EDBDD440-0EA1-4FAB-9696-E35F037451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C66701DA-DCCB-45A8-9D3D-AC642DCFD2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64B747C-05B0-4DDA-B7A0-0244188206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40BF87DE-7B99-4F49-9867-F453124588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7D1E85B7-5ACE-4F32-92E3-871C3ED4A4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6D16254A-4EE8-4159-9C66-95D3FCBEE4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EC3F7350-771E-4FAB-AB06-27C3728FC5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921F06F6-C415-4C4A-AED9-57B2E6C15A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1BF0A19E-71E9-40A9-A930-EFCDF28EF1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24BEFC1E-DCBA-479C-B05E-5FB37E7496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464484CF-A4B2-4BB2-B7B8-555AAC74AEA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D5A339A6-A7C5-4175-B745-0C98F7B5C3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2C64D3F8-B1DF-483F-A243-C41270EB60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AEFC0813-711F-411F-9BD2-CC3CBDE49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34E342DA-7810-4512-A514-4BBEECB169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1AEEBDEA-BE23-4232-8559-1D23AACC2F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79E78237-9F4D-4DD0-8888-27259F9259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34BDA667-8C20-4DAD-84AB-BEC0963E63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78856D1F-093D-4111-A77D-4CDEF9EED2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2BBD8BC1-0128-46F3-BEFE-D473451D2E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F1E23DFF-3171-43B0-8450-113180BFB0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57EC0948-E6A7-4415-A10D-28C9C72250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AF5010A3-0C19-4B2A-BED5-93F6020CC6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E74A843B-BD89-4A10-82C7-B01EDC485A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91A5227E-2C20-4456-B13C-5F1BB8D762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364947AA-6E79-4FB3-AEF0-63DD1288AB0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48DCC3AC-D28A-47EC-8384-9F24AA7136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9355B5D7-937A-4B3E-B34D-790F7EA763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7F501FA5-DFB0-4BC9-BF7D-9DAF0538B9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E6864E55-367E-46DE-8292-2AC762324F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DA47FF1-4B16-4C97-AF5D-71E1AB724F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7BD7475-A2E9-4448-9D36-F8EEA86768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A5A2CF6A-8FF7-4301-8D5D-5B1EE2D4CF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88CAB031-6A8F-4D7D-BAEF-854F25DDC4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F390E568-BDC2-4FD5-BE01-50A544535A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B18E82C3-520C-47EF-82D4-2727CD3DFD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86CEC7D-0829-4626-A7EC-286317A29A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DAF14339-C45B-4D30-9DDD-E8484E2154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45203EB5-382F-4646-A51E-01257A7B4E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4CA77BEA-A55A-414E-9DD1-166FD378FF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44B42C09-77CC-4B46-AB3F-29704706B85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18DC79A-806E-4C22-A132-60A866EFA4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46A0A3E4-E5AC-412A-A857-CED13BF803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873B0502-A956-408D-9DDF-EA2118C49E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789D05B9-9C70-4365-9734-0E2A93EC82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6F9A95E4-A730-49D5-A982-B7D5E19D20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6F365AB0-7CAE-4F6E-81ED-59C7D9CCCA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B357E9D2-DA11-49A0-B9D5-CD79A2EE4A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F4065A85-9586-47D3-BE03-EF62C91AD4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4BC7CDE4-1D26-4783-B401-E2C216255F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48B2F00-521E-4553-8161-B6B483021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E31C243D-3D43-42E7-8D3D-01DAC5ABBF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7C7A1A7-F930-4824-983B-5769359417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824350DC-3F3E-4F0D-AA3F-84199A54EA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9262AB18-7C6B-4469-A188-F6871E8A91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84D08E9B-4632-4BB5-8E39-6E1338432B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7C3AA480-6957-42E1-9107-842C42BE75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E578E2BC-51E6-465B-A383-19C691C673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8A1A2B87-E035-4F4A-95D2-998BB70BA8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8449E65A-50C3-4C19-952E-E1E476E972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B1EB226E-51CE-4BEB-B178-A2222081DE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ECA6CE47-4C56-4653-A734-3D55C0C399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DCA32EF-87C6-4F92-B259-A7CF5E8958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DA3BB57-55E2-4826-AFC9-49B3535CA8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524B060F-25AC-41B5-B974-3058795377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AE68A570-43C5-4CB1-B6A2-A75843DDDA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21B2B553-6F26-4AF9-972E-79C9270034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A58AAEEA-8BF6-45EB-8B45-97F750772C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E1516DF8-EC51-4CA7-BB0D-7BA15B66B1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30FDD852-D2DB-4589-9863-DA2DB91A80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312ACC08-C62E-413C-A8B8-962BD45F15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3A109A87-E763-48CF-BD22-1BC7152E00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FD1AA752-ED5E-47C4-B491-6E4D330A68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F11762AC-DC40-4200-B22A-693370AF9C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DD09F979-C29E-4462-80C1-48BCB3268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846E9605-3395-4928-A37C-ECFED65624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BCB3EE76-1D57-4A59-A3C8-460D8C14C6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A17C1777-BAAB-4CE5-A84A-B942295753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5ECA8AC6-837B-4504-BD2E-5BB6233F2B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582F0CD7-6E46-46EA-882B-CE5E449054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C083A1A5-484C-4A93-9A76-EEE2FBED98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D5A72E6A-ACFF-4414-A5BB-BB17F12AD1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4346EB57-D0A5-459D-BE15-4569ADFEB0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9D13485D-4429-486D-BF44-1A687B99F0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8117845C-5B84-46B7-8165-7DF92359A1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406E9B9-D55F-4580-B1A5-0796A0FC06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91F02C13-7E9B-4F56-A21E-9D1FC0AC2A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BF4499BF-345A-4D93-A889-DB374EE443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F49D2CB6-B14C-436A-A5F1-9433BBE0DF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4EAC2F2E-B878-41E5-9B8F-067F6D4741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F68656DA-C971-4B20-845E-1F6ED0D530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DFC41699-4347-4622-A40C-143C7D3217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AC8018E8-C229-4307-AD09-2024E0A5EC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73B09F6D-377D-48DE-8B1C-DFE11B95AE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173811E0-D706-4B2D-B9CF-F9BEA736CF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F7DD531A-E28C-43C2-8567-6D531EBB60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F1B45B49-09A2-43FA-A1F2-4D3C4F34FB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E4E3CAE6-8198-44F3-A4F2-7B12DE42D6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FD53EF60-A9B4-4DBD-A921-EB222B21EE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486CBA77-C120-4702-85AF-55B9F9C2D0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72A2E3DB-B73C-4553-8914-FCB35B8ACB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09A570C5-3EA7-4C9B-87E7-A8878E40BC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AE60592B-6D94-49A7-BDBE-B9296360EB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EF7B240F-1B83-4818-BF94-C45D409F3C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007EF08B-A474-4826-BFAD-F4FCED146D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7129FE72-7627-4AD1-9BC7-D9863116BF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FC92EB09-DC95-4521-92D5-0418630992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88C9F9E4-A498-4C6D-A781-F9B6375FC1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9642DBCC-1BBE-489C-84AE-79241D8793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38EBB9ED-E5CB-4C05-AA41-999C2A6316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98BDE5B3-F058-40BB-A650-A8EFD4B727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655C9263-1C98-4BB8-A1B3-E176DB1438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A05B7645-D25A-4528-A059-A08AFD7857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8CC9522D-BC3E-454D-BE96-7EFAB573F6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AE3F2948-5EEC-4082-A140-02F8FA526A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EE4508AA-5242-43C7-93F7-245429230D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1D21FCA4-6731-4D0C-B1AE-9DF37834EF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F2A6FB42-F8FA-46D3-8500-6C3A2D1A7E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2A50E6D7-1D69-4DCA-8F3B-24F67E9A6B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2D9CC08D-9574-4540-8494-D5E8C7148A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C682AC2E-9A27-4D26-AE46-5F5E1DE1C8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BE2E9A2E-7092-4EF6-8B27-D1663B02D7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ED3A6A28-A224-485C-99E5-B0185FBCB4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3D20BD8A-D00C-4CB7-B507-BE34809C8C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0A90C102-7858-497E-948A-C412E92CDB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B405F5E5-A641-4923-9253-6A6E360AEE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9B08F2FD-16F3-4100-A635-96311E4E4A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52EF597D-0192-4685-AA26-048BA91227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5A28BEFA-AFD3-46D1-8D71-3F6128BBFA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1AB5D792-CE97-40BA-A6DD-F801E27D1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FF75547-C025-4E53-8243-F7F123DA1C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64746E1D-C3BC-4776-8AB6-5889154966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81079C90-6232-43B7-9D09-FDB6E61AED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B4265DAA-2258-415A-95C8-2983E24387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D16A2485-6F19-4F78-9E7B-B43DC7179D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65EAD66B-2F05-489C-ACE6-4182718985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535F9330-2E1A-4FFC-8D99-D7A0329EA1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EF978B76-63B3-4459-B1A9-F6D0735A99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26D7FD6C-51C2-469D-BD98-6A233B1473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99308B1F-234B-458E-B62A-2803CAEA1C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A0ADD271-5568-4FED-B999-C99E7FEB13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5D0CE322-68E9-4196-8B54-5F40640C8B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DFC7379D-3048-4D76-964A-A8AB7E0A31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1D3D5B1F-34BB-4A2C-9DF6-80F53A16EB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62B13C0D-7E4C-47C6-A169-AC3CBE8189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3F4875E4-3EAB-4E96-A5C5-5CAFBBF46F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913A489A-AB00-48C7-8245-70F94D9551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D5B30D4D-5039-49FD-9137-BBEA2601F7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1E795BF0-E725-4269-A944-C7EF498933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6D0FE377-93E1-4966-81DC-ECCA7381AE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4D63299B-5549-47A2-B9FA-1037BE7660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46A704F5-A9E7-4D2F-A11E-8F0D268099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577C36D9-6B07-4BFE-85FF-8B17785AE0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903CF873-7263-47D5-8863-D353F50BEB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B36FEC2B-A3A3-438B-B51D-4C8285D95F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01222956-8BC8-44CA-86CB-1D91DADA71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3995D084-DCAD-4FA4-ABA0-99B0EA5812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20BCAE3D-8EFD-4E2E-98FF-56B6590991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2DBCF8BF-40E5-4752-8107-B2FA589ED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9011E192-F48B-4EB9-B7A6-A28CB1570C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FF137484-C3E1-485A-8D6C-C14F59179D3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7659D29A-53A8-4CBD-B2E9-C8BB771916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7826963E-1757-4297-84F0-3497F73972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D046CBA0-5885-45A9-9A3B-F40EF36EBA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A750B01F-EEA5-4D01-891D-3C52166A48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4CAAD600-DDEE-4007-931E-1FD13A8138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11F01947-DAC0-4385-A1D2-9F1215B5F8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A642F4F7-DEBC-4BD2-A51F-60E0B89190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82EAD4AD-BE7C-47BE-AEF8-CED01809A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1E484F83-D4C7-454E-AADF-731D42B74B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6E4AD40E-807B-438D-9F31-259E25B216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6E71AF5A-563E-4F3A-8C81-5D230F01AD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3BC04C17-6B5A-4BE7-A274-8F82A99D52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6842E436-4449-4E07-A6FA-58C913F5D4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88B18B5-DAC0-444B-8EC6-89B2BC5306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F1B8BFE8-D7E4-4A86-8A9F-53345B3C0F5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07BAB54-E8DF-4A84-887F-33D9BC4F45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F1A62C9A-BD30-4C9A-9509-3BFC8598CD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F0C4A734-232D-4E71-BE0F-A9907D7B90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A443263B-38AD-4453-BC71-6987578939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B3BD33AD-B0D9-4D6E-9AD8-B700F91DB4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933DD1EB-EB04-40D4-8948-2169FD2BD9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F74D79B4-3C79-4621-95EB-993ABC8A92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95D7B9C7-4F8B-47E4-8235-C915A41D6F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F45EF79C-FD2C-45C5-BEBE-6705DF1E90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4149307-AF11-4A1A-AB1E-20CADF473F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F45709A9-EBCC-434E-8D39-B4388574C6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AE7C40C2-B27B-4704-8DC8-71B5EC12B1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F6AEB20F-085B-41C3-A157-990AFFC67B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BC75BADC-F0CF-4EC7-B8AE-349AFE591D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EB114C43-2FFF-448F-BBE4-122C3A1F6B0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4E1D38CE-160D-43C5-B988-548D3AF5E0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45217558-93AD-41FB-A522-507BB43EF7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944EA635-BD86-4C92-804C-E3EBA6691C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780384A2-A8E3-4F7B-AB5B-949BD82874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71416C65-E5CA-4242-BB01-AEF90A116A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AED22FCF-9968-42A9-8715-50F23CCE17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086C223E-2AC2-4A18-A148-4E884C952A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1153A7B2-883A-4EFD-BC92-398F7DAAFC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0AA5EF67-9B9C-4EFD-82AA-43D5271876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07A8E70B-82AB-49DF-A3B5-708BD8390C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D55BA9A2-0F16-41FC-B88C-BAD217AD91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5AD30BBC-74B9-45F0-972E-4C865A35A6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8D455F73-04B2-4676-9B81-87661AF20B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E0E48AF9-8FBB-45F1-9D95-7D14314A08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1CECDD6A-EBEB-4CF4-A00F-0AFDF0F00CA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066EA06B-64BF-4A01-B86A-ABA2F7DB12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37E6E505-D211-4F34-B35B-B12B2F4FCF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920F6BD6-949D-4834-BAD9-E2EE6A9571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50410D71-C97C-4274-934A-B4DB4F5780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1FC47991-7593-4B36-8BBB-AD3BE7A2C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D5E8D847-903F-49BF-8C5D-86C3B0D92A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8B271D62-6EE4-4519-B5EF-3F6F5CBE7B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499C7975-B7FE-4824-AA1C-202BA0420C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41D3B4E8-5D35-4204-AE62-F508E5A95E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FA30A869-8473-4C3E-9206-04D89F39E2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8A62399-DCCE-449D-9606-C752F6B849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81743FD6-8F51-4F64-83F5-823525787D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54B3D1AB-F747-4BD7-B200-2F2A17D71E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EC4AE0AF-23C7-4CDB-92A6-82E8A1B045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6EF1FC6A-A69D-4FEE-BECB-00D8C3919C5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FF883D11-63C9-4BCB-838A-7E855A275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A2101F2B-E8F0-48BC-A110-3D0F4DE291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D3490ADF-6F40-4A05-A02C-8977A8F7B1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A0C7B107-7C22-4D11-AF0E-49F13F83A2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96894FD1-D344-4BBD-94C7-7A624AEC77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256FBE50-44B2-4DDE-89ED-7866CBFD7E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52925FE7-6C1F-486E-96FE-1FFB39104B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6DF15B00-7ED0-46D5-B114-7105452525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81653665-FCA9-4D13-9A4B-C8329CDD63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B08A08AD-4871-4C6E-B189-898FA7EEAB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B97BA527-4B48-4982-8993-49CD46C8F6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E1AE67B1-2E46-437F-8B28-BFCC407A1C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E40323AB-DDAA-4E16-81F5-F7F73D5C0C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5D10CFDC-66E3-48DB-94CA-DCFDB1B7FB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59B64566-BA8E-44E8-853E-BD9E2D91C62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FD5CF9AD-E0C0-4C94-AEB1-509C17C20E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E6157C4A-470D-42C7-8466-85ADCD0D0D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4A8C9214-66D8-46F8-B6D8-E8D70DF9F3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CC5E7B9E-5164-4059-AA53-B1368D9777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E67BB9BA-DE5A-4A75-A35D-97A725E408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4952DE2F-7801-429E-B15F-A692C74689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6E1642C-5C1C-4C4D-A415-C2816A29A6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91A73F45-9CB3-4D17-A594-F1D92F423C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0ED31165-A1CA-459E-946C-F71F652951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81B90993-49D6-44C0-8EA2-D5C43CD628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C6F7703E-FD19-452F-B684-5763D61E01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34C5A82C-D112-42B2-90D5-F14EBADDEC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91DE1C30-506F-4026-8A43-16EBC317DF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B80496BE-C953-4A7E-97B5-1055861FF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033A1A06-96AF-4145-92C2-8AA87E9E17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312A2CAC-8D3F-4816-BB13-6CE857CB99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F948BC18-CB3B-424D-8773-533A0F293E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4927724F-56F3-4315-A446-CDD5E1C383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1C2DE6C5-909C-4D0A-920A-B9B69F6E99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E9E8CF51-DA9B-4BDF-8613-4417085CEB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2CF04D22-705F-4D95-A590-5FCE17C79C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6440B37D-517D-43E0-BAD7-6D9D637C9D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7550405-DBFF-4141-9987-EC036F98A6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7AD76670-F789-4A7F-A48E-F2285A8BD2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EDC80C45-1D9E-480B-A066-617B9E8741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9CB9B521-6BE2-45C3-8FAA-A67485E2A9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B41F200D-9569-49C9-ABD7-B2D8558354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A875DBDF-6EB4-463F-80C7-10A05B9710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8D9A813B-C3D3-4DE6-B96B-C8CB724B7E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B5D9779A-B286-4B5E-8A12-514C8D0E03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824E8985-9C24-498B-8200-7E9C19735D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A4735080-C1FE-4A6D-AE8C-195CDDE2BA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ADFD9DE1-FB1B-497E-BF73-31970F5C91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7A2C3C7C-D8DC-4F3C-A0D2-E52DCE64BB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FADD1A8F-9D30-471B-A643-B798A1EB0B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94C4FE6D-3CB3-4041-99C7-BF8479E818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1A250DAB-DFC7-4F9E-A310-75BF037F99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AF1ED9CD-6AB6-43F0-A136-B5B71A2E50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CE9313F5-4D63-4ABE-AC31-5DEFABD6AE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49D61AF7-1FA8-4D04-B36C-7B49208629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B521B201-6637-4858-90B9-CE70FC1430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D5B996C6-7547-4A1A-BC64-99F8B6FDA9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748503D2-5AD7-4F03-A040-1C30DFC2A2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04838C4E-6247-481F-AF2C-77245D0EC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851FAE0F-C868-4F6D-BE26-34E831424B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3B198BFF-3EAC-4DB1-B897-18C21A6F6F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50FC08A9-FEF8-4F5C-92E9-992B24EEFC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6BF23E7E-7228-4D80-B2BE-D9C030EF84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8F9A2391-6CBF-4F36-9745-9D1A5AD773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4476F065-0B36-463D-80EC-AD038610C7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38010DAE-CE25-48BE-98AF-F26C6EB452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B38AE551-2896-4040-84D2-202EE24B09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55BC2923-E5E4-4FFB-94B9-2C992CF70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8E985870-5D14-42F7-A956-8F7523BFB3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E671E436-6FBA-44CA-ACC6-4ED67BB71A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6EDA4852-EAC4-49DD-9977-1C711AEB6A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39D5F651-77B6-45FF-B18B-E1E85CD8E7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7F68126C-DC14-4479-B62E-9EF0A92A27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050ADDE1-63A8-40CD-AB43-3A7D702EA1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C87BFF45-09AD-4BF5-9418-1FC630E0FA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8399BFCD-FD18-4D02-A52F-959B7F3274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30BC5378-7F41-467A-B5BA-EBD0CEB55F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FB3A4221-3ADD-4CB9-ABC8-2260187F46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C95F4F1E-3491-469A-8C81-E7E7D4A596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EFF57654-A0CA-4BD9-A044-CAE9C1CCAD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EE449139-EB63-4F06-BB39-D487EABD15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FB453771-DEC9-4D66-861E-A164189DC7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BA8F7593-6DAD-4383-9EDB-52DF832E8E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50311C8-F943-45E7-A5C0-CAD9BED126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C08ADDBD-5B02-47D3-B6EB-0F67EF264C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87FAE21A-5FDF-4729-AC35-CE6D1E9A1F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97FC20C0-C2BF-4DC3-8816-A00BEB44A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3B790070-FDC9-440B-9E07-875F10AC53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85734F58-F94A-4DC6-B049-A242DB6D5A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F480F9C1-D325-488C-8359-D5D6138B84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02322B6A-B6A8-452A-80BA-D48E8092C5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CA0D156F-09FF-4DA4-8017-42AF2D8B1C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64B99BEB-21C6-492A-8248-3B62EDB620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38FDBD3B-9EB9-4F76-8DB3-4371391DF2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7D6B16A1-69A9-42EC-A62B-35B1F602CA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D089EE2B-1647-4DD8-8CD5-7D95572992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3230EA6B-6D51-4C93-996C-DA3A0FFA5D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66B95ABC-989A-486C-BEFA-94E221BB9C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3344DD04-93A9-41A7-B5AC-15A2C63AB9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C577BA67-C110-44C0-ABF7-D61723E615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CAC374F4-0938-4D45-8585-92CE3C9008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5EA988F7-FB68-44E8-B682-59C723F13A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3D993F42-CE92-4C6C-BB45-7368EE759F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2079E49F-6376-4CD0-AED2-71E735B939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E373AB73-2FA0-4AD5-B565-1BC85584F3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792B9281-678F-4D35-B45A-B289F63CC1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DAFCE45C-EFDD-4001-B019-0F46E49D9F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D7194AFE-75AC-47D3-8DBB-BF57C66982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4855F1F7-2728-465A-A9FA-D77A93BF3A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A85D8238-99B5-45B0-8919-5C8A4B3E08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0D33B237-AB60-4BFB-A1FA-0D6670C9D0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299673B8-F028-4FCE-8CC6-E7C6EF71D0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4EA8332F-7163-4089-BAB8-B5A39A776B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F148A6B8-1A3C-4D77-9034-F966DFCD9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F2EC4A9D-6B94-4D96-A26A-E79DC4FE49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2BDBDEB5-308A-4A9C-BFEE-317B2DB2D5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E98AB411-B9F3-4759-86C5-DBC482C4AF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E1CEF8DE-3D9D-4D73-BBEC-379B8B0D8B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B52E1BC7-C890-4637-B650-3EEB94D0FE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2FEBCF7B-CECD-406B-8E18-D876629793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12CAB492-794E-4847-A540-7FB57CD128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F598E077-FE06-49D9-BEF2-E6560E0AF6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C672FA4A-00A1-448D-B6F9-4E039FF5CB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2ED8CE1F-D759-4584-B306-C8E2BDE364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6F376E63-F205-4D6F-8460-E85949B26C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CFD25B69-BCC0-4B42-A7F1-4D3BFD0B1A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E553D0E1-069B-4BE4-ACD2-CF603D00EF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4087C227-B4AD-4339-B3DC-6542FF61AE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A2812A3D-0984-4299-889D-CADB6491DE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6FEC4C41-1F34-46E8-AC00-A51FE396FA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E1C6BCEA-B982-40AD-8E2B-0C007C37D2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C8D691CB-9CBE-40F9-81F1-C02DA82196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2BF01D4C-70FE-4296-9ABF-2116C25CDF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C86DCFEF-EAA6-425E-A54B-9978B5A07C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2B65D941-74AF-4706-9B07-C7F2B29268F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64B8937E-D473-4579-9B92-895F1A2EE1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5B322ACE-6666-4FE0-B212-432F6C8F1B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D26A628D-230F-47FE-A54D-4BC0100848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34D25E7A-BF10-40FA-9E15-287DE5D8C0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7D870032-E194-4989-90F3-EA23852B8D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BFB813C2-DB20-4221-A7EC-3E0EAEF1D9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69E4ECF8-3EE7-46C8-B3FB-8CE9632124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D7EA9293-0737-423E-91C2-60E5AD3680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388D5DB6-806B-423E-A9AA-468A191163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8DD115B5-56DA-4679-B668-5B65CBD336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CD51713B-7928-4A6D-BB4B-D02C8B5404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07EA9363-12F0-430C-9CF0-34C08344C1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0B0BF1E0-9452-4EB1-9FC7-7FAA90875C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B52177FD-6C82-4710-97FF-BFCD3BEA4C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6C74C348-C0BE-40A0-9872-F32D07B64FE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1BC942A6-738D-4CBF-AA45-ED5AC965FE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C01B299A-6B2A-4688-847D-3B47262C21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F87CEC23-E467-4B1C-AE68-9BF88FBBC3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20FF2497-1909-41BD-B09E-8CCC0503B6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5F3762E7-0E9A-4D00-9ED5-D53F5C042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5945CE5E-1BEF-4F41-A46D-7A338B6A7C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F3D0229-45D4-42A0-ADBF-F6AFF4415E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2BABCBF9-648C-496C-AD24-632BFE2A1C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2161235D-3FEE-483A-A482-2926D9DD21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AC55E17C-031D-43DC-9A6D-BDF8A3E4FF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47CD1C81-55DD-4A00-BDDE-240DC25894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9302FD42-185C-43D7-9AC3-077467715A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79A0061D-EF56-4D35-BCEE-FDDFE394C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40D5FA18-BA85-4396-82C9-FE93B12CA7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964ABAFA-9FFF-4931-9150-4F22B640AD6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18224D87-759C-44E1-B877-A7F1C913BB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55B3E2F6-A5A8-443D-8A08-3046160F43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F16648B0-2C18-49EB-8107-7C9E2981BF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4E207A8F-1317-4C41-813C-D1D049498C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E0CF1E79-76EB-4992-B27B-BAB0CEA006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3C9A24F8-E09D-4ECE-A4EF-ED54290D55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678074F3-CC97-4555-B146-CDBB4B547C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7C5271F8-AC81-4718-B74D-8E4A6C3F59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822E14BD-F8FF-4D2E-8E56-D556529511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AB672C77-277A-4EC3-9FC7-3F3738B791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39D6BFE7-2933-4E5A-9BAE-FA202C1AA3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3725BF91-7498-4215-AFFA-AF6027AE40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C5417439-BD70-4777-B917-880E5266F0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AA3DC77-A51E-49B7-A009-8B46ADDBF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8A220DD3-9FD8-4256-B961-A5AAE08855F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32D50EE7-93E5-4457-9376-E6767C354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EAD86C3C-DA37-4AA9-B725-D1F01CD586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35AB3A65-E703-45AC-A5D0-D6A2683119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5CC921A5-5D93-4C24-8E26-2DC9CBF0E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7706FF92-3B3A-4D09-9198-DCF488FDA4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C6B39102-69D0-4AA2-81B9-FEE5D61F7E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E3E8E315-28BF-4389-96B2-D64B504157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8BFE5C28-9B55-43CA-82AA-5ED1837AF2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41219314-ADC5-4A48-B15C-06FA08AD7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5D8B8C32-CB2D-4EDD-A756-4C2CA50AAB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B8B3B70C-24DD-451F-9521-B46A85ECA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24D371BB-600B-4080-BB17-4DEB335EA2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64356CD0-A0C5-440F-B6AC-F56B078387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B2C115D7-2873-4063-8392-C0AD5BA6C5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6C6FF732-A044-4C14-9D1D-8EEE00EAA18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599B022E-5896-44F1-9FC4-C411C213AA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D8D76D95-4F0D-43BD-9562-4D73A50735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3FE9DC26-755D-458B-A9B4-E5D24DD3F9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AAEA2730-56F3-46F6-A3E1-7B085D481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0038662F-C0B9-4283-8361-DEFC0F14BA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E7CB9F1A-96E4-4664-A99D-81C34FABF3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864CF38B-5EBB-4D73-A2D1-2375D89E18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B3F1924F-0E39-4D0D-AC74-68B1B0C9A0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A6C4CA3-678C-4700-83DC-4312EA60D7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C21D5B7A-EC96-4854-BAF1-A07677FA9C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43F253BA-7F94-4E33-8900-76C828E7D4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3187D896-80A2-408A-B13B-74500262E0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1FC270A6-BA10-40FC-98E2-81301D1933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2BDEA57C-B60D-4FBA-A761-B534542DEB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EA4F2C95-7099-4CA4-8D94-90FCC3DA5BD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7C138E0E-04DE-42B3-901F-2C6565E37F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2B83E89C-E478-4FC1-BDFF-ACA0D3E19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50E2B0B4-192E-4A01-83E6-4CB8A5DACA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45061249-0B64-443A-97FE-F0B2CE8B9C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D6FCC172-C145-481A-B51F-56CB4EEB70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5EC7E33B-0E73-4AA8-BBC2-9977C8C1B6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A12DA868-79FA-48CE-9A36-EB4E015E3E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7FA3AD59-CE7A-42C7-B988-DDD9094F3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CBAFE55D-1C2D-4201-960B-9E2D81E81A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9A201A33-7A33-452D-A39E-AC2CD75116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0C80380F-4B88-4475-9285-5B01C0CAD8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E7083895-125E-41DE-ABD0-030786087D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CC888C25-D294-4C01-96F1-76A90E9ED5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D2670979-31C5-474D-A206-DF998F76A6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015A52D1-0BF6-4E09-87E5-991AA3C452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96FBEC80-26EF-448F-A792-3B558D946E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3315459C-1442-452E-AF96-32014C22C6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9FC6EC7A-A9F6-4223-9851-B4367848DE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AEAE794A-DF5A-4FCA-94C6-D126F3686E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6579091D-F69B-4D81-8ABC-2491C40B96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49E31427-B7D3-436A-A219-57FE5D0C78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BF7D1105-FE89-4954-BCE0-0F2BCD3660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2314BDE2-FB61-4EC4-971C-B99AFFD4F0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A395B7A3-EE11-4DC2-811E-841C9FC50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D4DAC2DC-6985-441F-AB02-6FA3492D57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420065CE-4BAB-4EBA-A683-C9C684BE1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FFF92E5-FAF9-4B4A-8316-69B353D591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52FCCE07-0797-453B-9E3B-A494CC7597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9B50F46B-93D6-49CA-BDD6-763F7A95FC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8EA71226-CA52-460D-AE2D-97DD1DA18C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A0364BC0-FAED-403A-B301-71B485B090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4E0D9B55-35DC-4645-BF07-0D38EF4DDD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3117AD53-D2A0-4BA7-8EE2-846FCB1884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C2BD0CB9-542F-43CE-8099-B94C9D3643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C4AD7A3-C20F-48D0-B0A2-954931418F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F8AD150-C78B-40BC-87DE-3D543B2F49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99678079-2269-485B-9BA7-CC02449D99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FB3DF00D-F6BF-47C1-AC67-81DA2570FB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31C6E844-8C9C-40CF-9259-AA39D55163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6C25C580-1F3D-47C2-B5F4-4CE0647CB5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CCBD90DA-D0F2-4865-9123-01346B6725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E50D2D7B-0F1C-4A47-8FA0-E98363DC68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CC1182AC-2FB3-4A73-96A8-F480C57455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9A1EE319-EA88-4F47-ABFF-763FB6ED65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E66D3E86-A57B-407D-BC76-F9A054F493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4B8CA1C2-A16A-4D97-8EAA-5084E8BE1F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755F40F0-4131-42F7-84C1-1954EB92D8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B950F429-D79F-46CC-8532-B8BDDF27C8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E7F619E0-330F-4EA2-AB03-D22A41E455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F44FD217-D554-4CDD-A6B7-7F0A400810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0B07721E-CCCE-4944-AC5A-97DCF026EB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3F7BABE2-E207-435B-89BD-9AAA5DC203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8AECBDDC-0BB5-4F11-9C77-3B96E9C920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A05945DF-EEF2-491D-99BB-2F7DC54E42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5ADBE0E3-10D8-4780-9FE6-E729126CBB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43DFE31C-F55A-4768-9733-46A4D20B75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9BB82F0C-2421-48F8-A1ED-11F4D14B64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6491A6A7-332E-4C3E-B792-D0C58DE3B4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DC4D3A02-818E-4176-A813-6B93DADD96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B59FD08A-56B5-49A4-BA85-151372B148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70E3C938-D11E-4036-AF17-3C01AA0303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ED828AD6-455E-4FC8-8613-0DA4735ED4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7D387B5-E1DA-42EB-BEA1-5EFAB08108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9CC9CF2D-6EFD-4701-9FBF-04B714BFF9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D974A065-75ED-4E51-93CF-63172C5F67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595BB77-1B85-4FCE-9371-36156DA719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320C7514-A47A-4FA2-BE11-0D3721F242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E83677E6-C8AB-4560-B2BD-491DA830D9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DEDAFA9D-26E2-4815-B7DF-54AE075FBB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87C4C3E8-815A-4CBD-8315-C5F19AB782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EE330004-EFCA-42C2-8258-A5097708B1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936275B7-35EA-4E09-8E6A-8E3A066A17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511B48AD-B08E-4FF5-8371-C40A35FD3B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5A219AD1-0793-4B3D-B483-9E224FEC89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5B110DF1-8F4D-407A-81D9-0D7B3148D8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98F63330-F87A-4D1D-82D0-17F69BC841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E84E9E48-7555-4516-84CB-686C1F0C24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0E6A1D4B-F373-4606-A81B-3C4370A4F8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21E73CE3-A05B-4566-A5BB-F0C521F587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E16AA373-4750-432B-B10E-172A08B39C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D316BE1A-C039-4462-99FA-24112025D6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ECB90E0C-97BF-4304-932C-048A659964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83FECE88-47AB-4A44-B586-340C001D48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44F8EDBC-027B-4F85-9498-02F5705030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E9704A0-7CD5-4882-9A74-810BCBA689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2C183DAD-3C00-465E-AFB3-17640D65F2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D81471E4-24F7-4384-B52D-AF50F67EB6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782E6A4-3A81-4276-8088-F4123028BA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79FF9BBC-F37E-427B-BEBF-B8C8BDDBD0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6DABA48B-9A39-49FF-95A1-AE3F0954CA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3CFDEFFB-7585-436C-AE7C-CF228FC4CC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8FC30AB1-4189-440F-AD72-5380AC160D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0DE0FA68-B8F3-4788-8192-910FA5F0F5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39DCB205-6700-410B-A7C4-692D8EC883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C83F5D91-8A33-471E-895E-65CA523CB6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3D70D22F-135D-4490-AEF7-E57988F8F3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D29DEC28-93D8-4780-9EA6-B312968955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3782C035-E16D-4584-A615-7DDCCCF4EA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9C53234A-3FF2-49A4-B3DC-011820AF4C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98246CB8-FBC7-4913-A457-F4112DCF0D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BFBAC901-6B9B-468E-9650-65D062947A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F4E57E7A-331E-417D-87B7-C56E6F30E6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FF8EEE4E-E102-4380-A744-595483A989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46671ACF-15DB-43FC-9562-7901FD574D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F07E6BD1-23AB-4176-B689-97D70CBB40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A51FFF17-0BDF-46D8-8CE4-D63D6540EB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ED43F52-AF66-450D-A964-0DD4BDD0A4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479AE90D-779C-4BD6-A8DD-A8B6B484FF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2FF3C121-084B-4398-BDB9-5604D9F769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A032515E-09EF-4271-8FCA-8B82EE9CBE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30E6400C-D47C-4234-BBFD-0120FCABDA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1F3579F3-D28B-4359-8385-C89BA09C7A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4A4C06C9-33EF-47B1-912B-3AC411E581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8C2FD447-887C-4755-B9B6-48A743151F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A1FC067E-0844-463A-B282-9E27F45C4F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D8DEE66F-0F2C-425A-9839-F4D34E152F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9022312C-79B4-4715-8384-843DD3455F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CA8E1343-F4ED-4527-B2A0-64542DC8B1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A2DA861A-5F47-4CDB-A1EB-D9B623879C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F5C561DE-9792-4DF6-B1C0-42B0F6CF12F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FB93ABF3-D38C-4488-8C36-31028EDDF4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BB8FEBBA-9C09-4C92-AD0E-2C58F05DA4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3FFAA034-D28D-418C-9686-97780C5906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511D3D90-8176-4C92-8352-E73C5C78E0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AAC36A1F-7D56-48F0-9E46-E912585770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A7607461-BAE0-440C-BC0C-A66B17F6C8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9DA560F5-C177-4A0B-B7B5-A112168B3A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2D9AAB89-7992-4F9A-B80C-58CE2535DB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88DB6478-91DA-4890-BAB9-C879EDD5A8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B66908A5-9F1B-4514-B408-231166A12F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800D61C0-CABC-486D-AB14-41334A3E7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9094CCD2-64B1-4098-BF64-A744F03CCF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C70A8C27-713F-4FAC-A312-67F1391FCF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43EEC729-C04D-4D06-A22A-123B503D5F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506DE992-6ED5-413C-B7FF-35CC0D1E8BC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C3B0D580-3D3F-46F7-A18C-F4F3371198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B0BE4D6F-1188-445A-941B-22F8F9BC4E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872BA664-9DBC-44C3-BE7C-E024E8FB79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93CEC7CD-898F-4451-AE91-860D9E4D3F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936AD0D4-A3E9-4224-ABC9-CAB54E414D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EEE60334-297F-400A-A490-9435207D76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16C1665-08A5-4760-A427-0E0187821B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829AFB94-D56A-47F8-88E4-D5E539CB71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1FEA3732-168D-4393-B4A1-DA769B4C24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AD05B6BE-074F-45DF-9308-F671D8639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A829C4FE-98C8-452F-AA72-0E50A2516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CB31E592-28CC-437F-95A1-2DCF183595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7C2073DB-C146-4A20-B056-8B410B55D0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F647C90E-BA40-40D9-B9E7-73D900BDC0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225DC75B-C4A1-41CB-910D-8629C2C1746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120A5362-9BD0-45E9-AFD4-C8687A506A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860628EC-ED87-454C-9AAA-6D5DA771A3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02F9530E-CACA-4A00-B7DA-9B88BF3800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B7D485A7-3802-43E0-95D1-5785063F18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C97173-A268-4018-81A2-672C8B9259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96047647-A2CD-4864-B5EA-363C2C7898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CC70D6A7-2DC7-4355-9783-3EBDEA97D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96CF75F3-4781-4385-ADFE-32FDDD9D7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078B4860-B195-485A-9B2F-D70C9316EE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584BC62F-2875-42E5-B9B0-819291C12B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B6C40074-1B14-4E78-A5D5-CD43A74349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B8AA779F-D203-4C9A-A7C3-CE7A3AFAAC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DE627CB2-848B-4FD3-B71C-2BB34C85B3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5E8E61A1-F162-4883-A8A5-C814245F96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5A769F22-F222-4DB5-A62E-4F6CE96A070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4D45A573-F5F6-40EA-9A6D-1F85AD3FA7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CB1EC7D7-E2E8-416A-B296-1218A9172D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B5C45CFD-A6FF-4959-9C44-79C75014B4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C7C88B03-BB52-4A16-9734-2872F6892E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DC6E90BD-9DB8-4435-870E-7F51587B0C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39D9ADCE-FCBC-4EF2-A42E-10FC8A3AEF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5BAB5DEB-6BAE-4762-BE79-058CA93959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14886658-9730-407D-824C-F349980CFA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9DDD57DB-A7D0-4841-9E2D-FA1A66B251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F437A4D6-039C-4426-8725-3633EB57FD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44D80E7C-6510-4571-9836-10B98F25E7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14932D92-3AB6-4900-9D8D-549181B0B6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476BFE62-DCF4-426A-8EC4-2FA639EF52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14CD7143-8AEE-484B-85DD-8C59B87DB9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714D5FBE-DE79-4345-A976-D16E715C5ED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57B5AC94-4A7A-4AB1-9EC3-481873384B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D4FC6B70-CA4A-4426-97E0-670FD4A9E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61A9C072-D3C4-4D7C-BCA5-F63782B835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879FB33-2487-413B-9F34-E267A219A6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6039C68-E4DF-454F-BD12-E51C9D5AD4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1A19A0BF-287C-43C4-A209-82A7A063C9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68157B35-5267-47C8-B82F-CA3CE02421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2A11FF8B-4EAB-4537-B22B-486E95EEED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84A498DB-DCB2-4743-B6C1-C9B05FAE72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93DE3498-0156-4015-A811-D665CB454C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EF7FAE2A-46FC-472B-A4A5-C9C6F787CF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DFCEC650-D10C-4E4B-A00E-B2F37262F6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2AD9AB6F-C432-4934-8691-F7F5A50F39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C6BA6B41-4C45-4ABC-8D02-BFFCCF34E1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48C079C7-DB91-4BDC-AF29-9E927EC7F6E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CA68A401-DC7F-4D19-9640-BD158638F4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7A504D01-5AA3-4D18-962F-E32F300CA1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689ED5D4-506E-4333-A582-24BF6EF5A9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DB5397E5-9130-4531-9BEF-61EDB25FA2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01D211A5-4E9E-46D4-A52A-9E82025982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8BA42463-E639-4530-BB3A-9FB8E9A585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406EEED4-0EAA-407D-8A21-D11B14F84D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4C2AF14F-E05A-42F6-BE16-CC5958B7C3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6639CEF6-C0B8-479F-A976-5F9BC744E8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588C571E-6A12-4851-8C44-A3C929F4EA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9FEEB0CD-FA43-4DED-BF9D-D3CE354C0E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3FA1D00E-A079-4928-B057-3F619FAE3F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441ADBCA-32B0-4D8C-A279-5CE8B4E6B6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BEC514EF-D67C-42F7-BDA6-AC1EBF7F16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2037DD77-36C9-4F1A-992E-45B63FBC74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AE7BABAF-41EC-417C-80F8-6DD7AB0201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4AFBE5AB-3D4D-4760-A7FA-EFF2BD9292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67256851-1FA3-41C4-AE6C-F1F52642E0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48EC9851-74FE-46CF-A93D-C79A4CF868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FCD5302D-4A3C-475B-BE59-C8B6E9B130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CDE7EBBB-23CB-48BC-90D2-5569020EBB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A83BC6F-6749-4DD7-AA02-249170567E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696D9443-D7CA-467E-9C5A-3A99665184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01E44EC-B7CD-4738-9B31-CD34E3A758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3684DD7F-E1DB-4DCB-BEBE-F11ADACE77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4E07EE1A-142B-4D4F-942F-B825409A04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24034BF-EDFC-40BA-A248-D2937A3966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BDAB6B69-2227-41DC-B1E9-BBB0172574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817DE051-E3AE-4ED3-B82E-71D5B3BEDF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B4E2268B-A6EB-4739-944A-4FBA4A2C7A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8337D679-0163-4F5D-ABF9-9FA2E565C7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6A3AFBDC-B936-4F65-9AA0-B187ACEED9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3D0CE45F-6C8D-43B6-A5AB-D6E7B97F27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0B7A468D-DDD7-498C-B567-C8928977D1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EFE2BE75-DCD0-400F-9658-E8058126BF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F78BDA13-8284-4DF7-9EE4-2450AF5882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B70DFDCD-7BC9-4CA2-9021-CC2E573465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EDA34FDF-88C7-482D-8AB3-FCDD51B6F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1F3C0935-D532-470E-BD8A-DFBD6DDA65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720FA3D1-942C-44B3-9655-1894E0A55C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B4DD402C-1030-467D-9CDD-F569E5328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6201A0C7-9016-413E-B8FD-B601F3D97E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5BBCF549-0643-487B-9DE6-D1B0800863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379D0E8A-C3BA-4A07-BFA1-F124CE9C1B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34ECC67D-1C7C-4D91-84B1-A79E358D3D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BEC5DCD3-D6E7-4D4F-97E1-241D5C63D2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24DF92A2-1963-4F71-B299-612D82C2EE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B328F0E8-F411-45B2-B134-69F78A2C56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EC6286CC-7188-4517-8CA0-78CA8C8964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DB3D9930-5452-4E33-BD78-CFA848F461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8798618F-1E0F-4377-B2F6-710B515F51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01E917AE-C118-4A7A-A443-144C8902EE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DCD2F8AF-3924-48AE-BC97-2CF31D2A84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F11A1051-4315-4649-BE22-792D2EBFC2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B4B77077-5615-49E5-B8E9-948CE1CD68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FC41CA5D-D027-47B3-9870-0174007EC8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FDCD1AFA-4AD3-4D3D-BF87-D1A7B3ED32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817EAD79-5E44-44D1-ACA6-A681E47AE8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523DF76B-CA85-422F-A9B7-7D73787A74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4C9939A3-0311-4A07-99DC-E4D35B06FE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C6083D67-C623-47DD-B0C3-D7C2E06A7E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F6532123-A1F4-4312-9B01-4555CD711D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FCAFF7BC-FCEA-4C7D-8D51-47CE95E7B7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B578DC3A-C755-4B88-AB35-8DDE94D568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CB3DBAF9-8B7D-465F-A69A-EAC07BC650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0C58C67D-BA28-47A9-993E-3D7BCCC7EF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C8C5F329-6FBB-47F7-B174-A5A52694EF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E7D6C30D-1BF1-47B4-B5D0-87B988C2B8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E7B6B519-88DE-4DBF-B379-E697613FB0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6BAAF7A1-2F7A-4063-BD49-053EA76552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EAA572FC-EC02-4B43-B6F3-717B4CBCF6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0AFCEDC3-88F1-4B7B-9A46-6F33E85C12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D92FCB59-BFA7-4ADD-BCF3-862CAB8FB6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56F6C6C3-C604-45EE-A532-689FE82E62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3370DC72-1062-47BE-9BA7-CF7CCD0B91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2E09574D-B30C-4171-917A-21F3986F0C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B3331C64-987F-43B4-BA61-D00F1FEB88F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87A79D5-BFD6-4555-BEE8-EBE1830496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BE3488F4-4D23-4EC5-A553-212C5FB06A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996826BF-DD9B-4F16-9CBD-0CA9814447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DEF58275-5A5E-4154-9BB7-D6C07AFE9A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1154A930-4EF8-450E-8C2E-5C16115484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CA3112CD-CE7D-4912-86F5-60491B8100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448269A9-F03E-4544-817A-9E1C5D5DD2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73688713-FB0E-45C5-92E1-C23C933A98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DED287A5-3C17-43BE-9FC0-CA2959ED67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CCB0DC4E-2104-4CB5-9989-36A1491907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51AD0D38-FBD5-459B-87FC-80B6E5488D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E0738560-36D2-400C-8CE5-E031A966E1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9C0AA03B-35A3-4720-91E8-91A5750F59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425584A7-6863-4238-97DD-98292DCDAE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E0AB8E92-781E-4EB0-9F68-67E36E638FE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853192F3-AC9C-457E-86AF-0275D0C706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40CE4711-9150-4449-B2DE-057AFFA077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1AD3E5D8-D67B-49A3-852D-6A9B77A27B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92B6B801-1EF6-4F60-99B7-7F3D5F55EB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F1437042-7CC9-437B-BD8D-C96ACB44E4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E1B576A4-045A-443B-B09C-859C87BD04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887BF3A2-1A49-40F9-9242-E13B3242A2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391D3DF7-2758-453D-BFB5-3C7E962EF2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FDF5AC23-78F6-49A6-AE0E-18BDA1089D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D9A0659E-1F7C-4F07-ABFA-F6467E8633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2E217567-0100-486F-8E06-94D13468D0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D8BBCBD5-9627-4D01-A5C1-D3AEDBD054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C51C6A3C-E109-484E-9F5B-05A7256C75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4F6EF761-0EFD-412A-A2CB-1DB6A2DFD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D22CDB86-982A-4CE3-951F-2C50FE4481A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DC6FD2F1-A0F8-4F27-80EE-2183779F9B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C58AC003-13F4-485A-A558-5C33748DD7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21583EAB-194E-4518-A92B-67D8E12AEF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C8F8E8DC-3FD6-4B20-8349-7E9CC64FF8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FDA0C122-8DC4-48B0-8B84-8DCA7109F7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203A1605-40ED-43F8-942B-BDA367101A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61ED3B7F-55F7-47D8-9DF5-141B54924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2D6B7B1F-3D36-4A3F-A236-B5C42A9C5B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ED4498DE-4F53-416C-A6D7-BCEB6B69A7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85349440-E379-4EF4-96F0-FAA0445546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E5C1B452-9421-4876-B627-F1AC56B6E5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A6FB4BF0-DF23-4051-BB0C-79937EE396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0BE3229A-5C99-400C-A03B-4A74A84E6C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36530A6A-F37F-40BB-A34E-C0561965AE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733D47DB-2725-4EAF-8B1E-74D1A6A9D5A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EA5E6BD5-707C-403E-ABE0-4B6CAA94D9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E73289F2-9F9C-40F8-9309-38694F4184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AE241887-13F9-403D-8073-FD803F4964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DBA58ECC-6CF4-4807-938C-353C248B13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BD1B6BFC-0C54-401D-BF73-E1269337A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3D1733D9-5F4E-438D-BC2F-426C8EF772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3BD0D67E-FF04-4C4F-A407-9CC6931DAC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CCF88B2A-B163-45D9-AAC8-B81210A570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F60EB79D-9574-4E7E-BEE8-D51FD8C4DD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4D8E87B4-EF97-4A3D-B4E6-08BED81046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E8A014EB-761F-44B9-B14E-290BFA27F7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AE28288F-E380-4DD8-B441-B614579EB3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60C6B020-30F1-4276-A387-9625730D96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A5F2D636-A18A-430A-9CFC-E382186EE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F16D959B-6FFB-4E98-8F7B-C1F5E05771C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847055F5-F407-4DF7-8E55-0265D4FC5A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766A4E54-6C92-4A21-8C8A-0DD57176F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556723DF-D583-4FB0-BBB3-BD0F484B3D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CCE2E798-42EA-4330-9A3C-0F0FF4A004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0D820F81-C622-4772-8E73-701903C5DF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C44FA859-BD3E-473C-8188-41D338AB1E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A38E854B-016F-4837-B263-A0988C799A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8AC2DC6E-195E-4E0C-B4DE-11482A8754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A99138CC-1196-495B-829D-6A42D95323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1D643BED-C8D9-4E2C-9D63-F1767ECD86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75BD276F-B468-4893-8E11-F76A7976D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E96F4001-652E-409E-998D-CBB4B3FF9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798017EC-F658-48A3-AE94-697FE63D21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0657F45D-5C12-4CAD-B420-C27D08B2D1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628E2EE9-7533-4C20-8E66-1462E40C3CA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190B9FFF-C475-4CC2-98DB-18F5798EF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EEA8D683-DFDE-46BD-8EEE-0CAE113309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B8895865-C4F4-4BC6-9ACB-0FFCCD460A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5E25D924-660B-4B4E-B7D5-75771DAB40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C15A0D30-880E-48D0-A802-DF50C8D15C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BB26D8C0-7D7F-4840-B86B-F0076491BA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FD403185-815F-4190-ABCA-E11665D4E6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B1F4EFDB-8798-4B3F-925A-0690101770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A243CC68-44B9-4616-93F4-207CD31363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40C39305-FCF7-4996-9A12-909481D9A1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AAA43C84-4F7B-4327-803D-90B3524013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B833E414-2AA6-4539-8F80-566C0E8135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CC806A99-9AF1-4A2A-8CC1-F6145B9E2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955AB071-341A-40E0-B553-D9B3AA5182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407D05E8-AF1E-4FB9-9217-73B6346681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AE44ADED-E995-4AF8-87A9-663934BD97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92696A69-005F-402B-AC84-10017D497C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B4A130BC-544D-4114-AC57-D5CDEE6C63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5D37C40-4AD3-4D28-997A-47CE786910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A1ECBB4A-EA16-48E2-AA51-8F24B468AA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36B34E12-96AB-466B-BE52-C865F29C25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C8B2067F-C4F9-4077-A368-0FE01C9E7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8FCA547-D3AB-4F75-9DB3-2AB774B1BA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E0B54E66-F61B-4A37-A345-A4085BB4F0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7AC2B43C-B697-4870-B909-134A663347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87AD82B-6770-4A32-AB54-7740E525C9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EABE1614-A500-442B-BBBE-6D68371B9C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B8EAE718-B393-490C-8F09-A549A9444F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6744A502-F0DB-47E9-A738-300C90A172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B27B0EBF-4135-436B-A864-F85F891BF4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D095566B-EE9D-4119-9722-88817E091E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B32369AF-AB67-4736-A88A-10D69021A9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44274471-AEE0-442D-BF2C-C5D8294165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45A2FC50-BAED-4608-A3E5-4E7D20ACB9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7AEA1F5B-587F-4F8A-A2FE-AD1AED37CF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23D49E1-F2D3-474C-BF94-9CD4E0AC5A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670E7A85-AB60-465B-BDF4-8627C92F64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88C2AC7C-13D1-46DB-8D9B-E0845169A9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1783F494-2422-41DC-9EE5-C3C2EFBFCF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A7124964-2DBC-4C3B-ADDE-58366684B0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AE882CC3-7E3A-4BF9-BFEE-8F80D48798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0E965CBD-830B-46C9-93BB-0528042962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5AED9E1E-DAB6-48DE-BA52-1B6BD4DAC7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10E3981E-0A54-48CC-B8A6-B6DFE776C1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2D35DF59-F3C5-4A3D-9707-EA58384125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1A526355-EA7F-490B-8FCF-44CD5FEF5D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F0D1BC77-8954-4AED-83F2-B984A2E6E9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F721FBC4-6962-4FC8-B5C9-AC2CA6391A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A1E9EECD-D2A1-48BE-A769-09EE589901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44D5CDD3-4309-45C9-BC6A-E30F3FAFB4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F8C87720-CA46-4BAE-8F29-2C0DE85BC4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E2D7CCB6-A453-4B93-BB21-84E35F1ED0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CD7082BB-ACEC-4327-8F5E-D6FE367DBC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DB0ABCF4-5F62-478D-88B4-BF2657D47F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669C22A1-ADB9-43E5-B97D-A34FE7403E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8800A1A6-E109-434E-9766-5B9D51A382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32FF58C5-79D7-4497-A271-648A31F169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391C03E1-9035-4067-9BF1-EAA8F158DD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3C38C095-EB87-40FE-B7A9-2BF578BAD0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837656CA-B8AF-4290-B525-B96119159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3819C5E2-2164-4E8E-81BB-5983F251D3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BB13A25A-0DFC-403B-9071-28B6A6280B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2B6CD930-BADE-4D11-A095-7C4F622C61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2C0291F7-7C12-4E0F-90D7-810C2BBE1B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517C6862-7DB1-49AC-A485-30A001CC01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ABE02F38-3D5C-41EF-9DAA-0B4BF4D88D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72740A79-8A9B-4A3D-805A-3A64D5CB1E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5FB5E01B-879A-45F7-A79C-8B9B839AFD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21FD8253-3780-474C-AEE8-791C585F34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86472746-C1DD-4861-B11A-B9901EDF9E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5E85B1CB-7A27-407C-B002-E3C987F439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68DDBA50-041C-4D6C-8559-C17944B172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BE27E11C-FF50-486E-A6E4-B088A68F1D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5AD791A7-E592-4257-9D31-FC6CE8C883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09CD9C3-E09A-4DAA-8AA0-F24ADAC4C1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B2ACB648-6628-4771-84F4-171850DBDB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808A5FC2-D9C8-4592-9F1A-879B043F85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1919E455-2A56-4897-8D2D-0E8AED917A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5C2BC0F9-7047-48F7-AF5A-B9FFF613AA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AA38C45-D82E-4752-8A3A-E4B4CA60A2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65DD4F7-7A3D-4D9A-AA64-BEBE3717AE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51AC75F9-C303-4D0A-AF45-8058DA133C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374234F4-17C5-40F8-A0A3-9F142D453A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724B8CCE-60FE-4125-AD7C-E10931E12D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BA5DB1DF-9C24-4DEE-B2AA-A3C2ECB358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C74B81B0-DD95-4C21-8B86-05B3515DCD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2A952778-7596-4408-9870-31240D5571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C562BF71-095E-4FE6-B5E6-DA040D9D06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9CD45F29-347A-49BE-9639-7BC1773D8C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416EE408-BB76-4552-B634-588BABCBBF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C2D37D31-1EC2-4F13-A5BC-62B17EF14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E228DF0F-8747-4AF7-9309-01A99F4C24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975A946D-C28B-4746-A398-3EA442085F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BC0B631-51D5-41FB-BD55-B416F0FED3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773E2369-110C-424F-805C-51ED82F6D0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5A77E1C8-6354-417D-9805-C93CC09221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A9D5FB52-AD45-4234-BBCE-7595722A3D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34C59231-4487-4963-B2F1-FC34FC574C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927B4242-38D1-4998-96E6-C6A6870506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0EF7529C-58B2-406F-AD30-7461F399CB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AE11699B-AD6D-4346-8F37-7E26C394EB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E4449036-8924-4608-A50C-0B0A306E16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BFA5BDE6-26B9-4442-A92E-2763A6DCB5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1396937A-F9AE-4CB5-903B-AA43CA5C3F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7BFD20B2-1F77-4A78-9E6C-424BCF4199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6EA192C1-F237-42C5-B8B7-C85C229CF8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9AE63FB5-3DD8-404D-8C0C-F8744DDD0A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19BDE986-109A-4F61-BAF7-0B108F6264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4B18B51-77A4-4955-88D9-AC39ADDED3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781F54F2-86DC-4FA0-ACF1-363012403C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E141863F-5AD4-46A8-A49F-546FC91907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D1E88744-A6D0-427C-974B-8C5D295A5D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68617B3D-96FC-4BFD-9B9F-579B58BFA4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10CCB65B-4BE7-484A-B166-006D1FBB20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B6C7222B-3D19-48FE-A732-AB567BC191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213B527E-2B6A-4ABE-AA68-526156AA27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0D92C9BA-29D6-4E52-A583-82684C438D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995A063B-2F1A-4B5F-8E92-BFE69ECF62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21E52E1C-F1F9-450E-9257-FE656F072F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66378E1-4897-44B3-9A89-FC36742B9C7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0FD9AA7D-ADB4-42D5-8896-C40ADBC196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5D0ADD47-0512-45C3-AF33-A1792568B6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2092539C-1B65-4AFA-A40E-D55237EBD2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19C0D8C2-0A9C-4519-91A7-DE77EA9422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737D3974-82C1-416B-82C2-F9D3982B76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3F76938C-E3F8-4CB7-AF9E-66FC680F63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A32542B6-4C40-4004-918A-58F3C83B89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95B6A3CA-56DD-46FA-8BC5-9B36A66207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BE866FD-E797-4B47-BE5F-67139CA49F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CB684B28-D7D5-43F7-BEBE-0516D4242A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42503D6C-4FB1-4EBD-B3FB-07932739A7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DCC18630-EBDE-4170-B221-57212803E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C0A0E5C6-1D40-4D57-9B85-EE5A69A48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838302CE-1339-4D62-8EBA-7204B19332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582BF2E4-5267-4477-9F27-CF68CB63F46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E7095C55-E47E-4150-9A12-8BAEB7F9CA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79FB2EC0-FCCA-4F04-87F3-E8177A263A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7FB63CD5-B634-439B-8457-77699AB8AF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B80C049D-866E-4807-B95D-07E0C5961E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DCB8B8D1-79D8-4BA2-987A-0BB7F1D1AC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AF6DBBE8-F601-4E8E-8ACA-D55F8CF56B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987F99A6-C839-4A8F-BC51-460782FBC9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2C1A6D20-9207-4720-9B46-A8973FF4EA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DF379AFC-E0B2-4F09-826E-6E1379E12D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8F5FB3DA-48F8-4B9F-9353-2CA4D311F1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BBC78AE8-3773-4DE5-843B-A49489A8AE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CEDDFEDC-40D9-42EE-BE95-C9B2CBDB73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75431FE1-7976-4908-9FC4-679954632F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B7CFD149-E3D1-435E-8D37-1249408605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4B296B4F-CEBA-44A4-8AAB-29A86492DC5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17196F48-81B6-4F60-8235-6FE83CC41A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DE9116CC-8B14-4547-8EC3-F269C7EEDE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AB5E5E16-DB03-460D-BFF1-EB7BF03D03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296F9479-E936-4BAA-BF79-AF45148C8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C1F989B4-8954-4601-8456-0612085126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034BB696-58CE-43D6-A6E0-64CBE128E5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D59D46E2-73DC-4923-B6C1-1B18E3F7AF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56C4DBE1-1FE5-499C-A62A-3D8664C8EE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1489AC4B-7439-458C-A1CD-5AD1926FE3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65949F7E-5AE4-4997-BF93-5D52912FCE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94C6A3D5-51FD-4096-AAF9-C3BAD0279E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14B95565-870D-452A-A90B-F039277ED5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F282696F-5E08-4175-AEA4-8F13D2484A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3BB4CB97-59CE-4BF8-97C9-25BB3E01D1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2644D206-29F0-4D43-9558-94C82BEAD4A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B1FEC419-E365-43C6-B1AC-22193275D1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52C3DB3F-E578-44F8-9DB1-13E72F720E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9557BD4E-9F9B-4AE2-8472-E2378C09FB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7921EA4-35E4-4014-A8AE-3A17E9EBC1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FDC25ECD-885F-4182-8AEF-1E7753155F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13DB624A-B38F-4A50-B1AA-9C53ACE015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8B2C9A1E-A166-48D8-A4A6-28B656F76A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5694DA97-E5DB-423B-98EA-E52AB716DF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9DCC6280-8C8D-4BAA-8211-8C28E5753B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CBF0BD14-A2AA-44CC-A20F-D1B4F18DFC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E8BDC6EF-4A86-41D6-8760-15FA182412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FA62622D-EEDC-4667-847B-3F07B567A5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7182A0CC-4744-433B-8979-D19D4AF9E7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0DE98A2B-0EB9-4354-8FEF-47BA6A9881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B038A2B5-FB2C-46CA-B67F-427CBCEF5A4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3C8FEF0F-043E-4711-BA78-D9CADE63BF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F53EA1EC-C5FE-40B4-A102-59BEEFC691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5FC12130-68F6-4AD0-BA9E-BA97ED9BA5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CBA83EA1-F269-423D-8154-270211D4C9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34C8B6F7-9F7A-4D39-B2C2-7582313CF2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71EA06D9-15FF-499F-A9AB-DFCC325B5B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A8DD4AF5-E509-462B-9967-132F9B55FE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B0C880E8-7E3D-47E3-B8FC-E776B18382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9B55F2A2-C631-4292-A95F-5E7C97AF14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234177AD-0D3B-4316-BE5B-835519BF99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30A2F255-0DAF-4FE4-A519-9BCDD745BB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8041C901-EA29-4C5D-A065-D962E5867A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5B643BD0-884D-4440-90F3-26A1DE658F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8B26A581-5F96-4D02-B706-FBF892768B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88455927-EC63-4FBE-A392-763504C5FE6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57877458-5B06-4BF1-9FC4-9F477ADA4B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13EA7DCA-DB64-4C9D-BAE8-7198E74550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C75EC21A-F19E-49E0-B044-3D1B55785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04EAA2E1-50F8-4672-9A5D-1C3405490A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52D0152C-9E03-4BC9-A3C0-EDB1B31B85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980E4A2C-A820-4FB8-822F-F83F8F9629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3F059FA4-5E24-4D8E-B9C5-0C705A32F1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63586D12-D241-41DE-B4FA-E4A67D4537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A6524923-2493-4BC3-9981-0C1E88C71D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C05E8EB9-681F-489E-9370-722778896D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33D2F46A-1EEF-4647-B3B3-48C4D33F67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89D1EF94-1BD9-45F6-9E4D-8678F2AEE6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A6486C93-0B07-48E9-8002-39EB27E517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B5AE783D-2866-4906-A746-0DFB0702BC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41B16A4D-557C-485C-9188-B61D3CA8C4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50DBBB64-191E-45B3-8EFF-42BC3F3DE5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640255D3-09F9-4A3B-A0B3-673FDB6E8E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412D6F86-027C-4917-AE08-121593F9EC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940A0DCB-7C6A-4ECA-9412-E5F9F4D1C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B971EA14-EAA2-4CD1-8752-7F99F62F2C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1DDFF6C2-096E-46F6-A15A-12641E7DD3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3AC98634-B0BF-4F06-8DCD-6407E26ABD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BF40230-ADF4-475D-8452-5EF0759735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505268C4-547C-4740-8D6F-D9FE84F77D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2B599930-99F2-48E5-976C-155251A508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6F2B89A1-3797-462F-9601-93ADCC91EB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8E27BC9A-F82E-43ED-9A0A-1C9C53683E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A7020778-E918-4E76-BA5A-09EEA8628F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4CA30B76-0DF9-491C-8C09-D339605ABE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052D354D-ED27-4C92-B0E2-2D8836F2F8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4D9E2053-48EB-4229-9D82-9D17C3CC6E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8ED165FC-084E-402D-9C7E-0D2EA87952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E1765683-F283-4D5F-8354-5080ED9471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121472EF-6872-4D53-AD8C-880AFD14AC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8E948899-8C88-4079-9B44-5A83EDD820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23FBA9D3-0529-4118-B89A-BC8DEDACBE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D6EE4684-983E-49B5-AF5A-913F74F641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FCA4FC25-743B-4C79-B03A-4FEE61E3DB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B4F828F9-8150-4AE5-AEF9-1322947043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0F60CCF0-0CBF-4998-BEF5-1DF41F740D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B8832E7F-5966-468A-9233-0D72EB85BE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BAC6363D-88AF-4FC0-BF02-8EAE005FD4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18C7C2D2-0672-4417-82D3-6C49B16AEF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9A16F508-8C5A-416F-97E4-07FA6F91C5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FFBE0FD8-B110-4306-8FE8-8CFDC6126B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4C929E01-988A-4B33-AF68-939A4C838A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90DE082B-71C9-4798-BB3F-815B42ADD4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CDD14A8-D7BC-4510-9727-889DECF6C7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F12F4DE4-189B-422B-A7AE-66EA5D5BC6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072EA454-EEA7-471F-B32B-DF7E33A3C5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1DEE23A9-2D5C-4BD7-B3BB-7F86D6FB71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0F52B4D5-BE1D-44D0-BC01-8694D80D0F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6F276DBF-3333-4126-96DA-B091AB136C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7815AAE8-F0A6-48EB-97C9-D0E3BFB68D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31ADE001-426A-4922-85BB-8A24721808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08393625-DCA8-4EF8-A230-05C3FFA91D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FE8C4C42-1F0D-4D67-A6CA-51BDA58CA9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19F5EBE2-9E04-4975-ABE7-D19746594C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93A446E0-DE87-4B1B-A759-FCF52D3DE9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B33B7BF3-39D1-4F55-AECB-D8F46BC893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EBA84534-3BC0-4CB9-B53A-A0D1E113AE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75835021-A5CD-441F-892C-9CC0A27E7F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498CDADD-C105-4844-9E6F-EB173C742E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3ACC7206-EAC8-4F49-A8F5-D2165DD69B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028BF5EA-F2DC-42FB-91F6-3D3794F42E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72C52CAC-6049-4045-BA60-08881A7682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61384460-2B69-4EDB-815E-6F60986403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2200A04E-0099-4990-B76F-4F1B458784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F2182CA1-F9B1-4851-ACC6-872AB07671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F271CA7A-AE57-442B-9339-3464842A01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F634DEDE-CB62-48AC-9E46-58F1D9E6BF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D8286D86-427B-4618-8BEA-EC60ADE81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97DD39C4-AD1A-42A3-B2FC-8F1E31EB43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885157DD-EE3E-4F4F-AA0C-988762A1A3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A23D3F61-D4C7-4208-B8E1-FD714128E0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ED7ACE86-EF60-4605-93A9-D6B0EA3702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9C9DF019-40C5-4097-B66F-BC1FF8B466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204EF446-63D2-43DC-85C7-F8B62FC211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4B671F66-62F0-4801-9BA7-5EB3CC225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1AEDA302-8337-428A-AD91-13DECB3478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205021F9-427B-4C56-A688-841BB55A3E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694EFFEA-4DE4-433A-A606-B700DCE167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EFD6FFD7-74DE-40B1-8475-FEFA59E6C7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94C8BD9D-F734-4672-83F5-E1D50A8750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54FA25F1-A45D-4156-8681-90D5C3BDFB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D4D37593-BC8A-413D-B62C-40AACB491A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4F2043E1-D239-4958-A2F1-07739F0A57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B5DBFABA-74F4-4A45-9CBB-F1A9241DA6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6BEE9069-A9DD-4435-9BBF-A4B662936A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992164BD-854F-4ACB-9375-A7A372210E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738C6BDA-914C-434A-9356-B5A8C3AEE8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12CF6DA0-11BB-483C-86AE-A4D2541097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B55C9709-9CEB-4300-8AF2-2E90804511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91DDB4FC-2DAC-4FC9-8BB6-268440BFF1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4F9FA00B-A0EC-4375-BFEE-301544097C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676325F9-9701-4ED4-BD3C-7F3795C7EB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C063A4A3-9328-46C1-BF96-549A4DD6DC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F7AC3A5B-4A33-4E18-AB99-A87669C69D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9EA0CBF4-DFB0-42A4-AC7D-DB1EAF2134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5DBA7EBA-5BF8-4CE8-8FAC-FFCB8DE1D6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84543C23-0317-4BAE-BDBD-97CE5E6E9A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9A6A6857-DB20-42E9-921F-90B36291B2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BB3CF2A8-CFA3-4C8D-BE79-C35BAD01BC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5688ECFB-20CB-473C-AF89-5AB2FF2C69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3D99F3DB-E856-4CBC-AA65-B508184B95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BE437DD4-E17C-40B2-B227-EE5E11F34D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8F28AE05-0737-4D22-85FA-581F4A5364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AC8A928B-4DBB-4166-94BD-421944F815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185037C8-0955-4029-86E1-82ED98042B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4A09AEAD-90A2-417F-8F11-402EA2AAE3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46B9C20-B9C9-4029-875B-5A98650945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221F0E07-8571-4163-A736-EF91FD397B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252ECF8A-2E17-44FB-B12C-A006FE0C10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D2218443-EED6-4941-A3A0-E33FE54A44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07713E9B-BFED-4173-91D6-C049BC2BF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5B228425-3CCD-4CB6-A907-41050F086B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8E3CC639-69C3-4BFA-AE0D-EBB0EC7509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FF68D829-90A1-4C0D-B125-9B86553407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1E9189C9-B57D-40B4-9A20-F65B646B59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3E461A56-34C9-4E80-B8D9-AA90BE61A3F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3EBA767-6C3F-4AFC-99BA-70207FA3DA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F939A109-CF4D-4523-BD78-EE5D7D2B5B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1E221FD2-1F23-4E72-95D8-B4D2A0908D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5D5792ED-5785-4C2F-A8D6-472C4BF340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818FE940-2924-413F-9B2E-A699F652CA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B52EDC5C-A2CB-42C6-A47B-1492122DCE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AF2638B2-AEF1-47BC-8CB6-77BF00BCA0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39C4BF94-6D52-4183-AB26-9481CC6E20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7BE3083E-8A14-4B13-BAD8-4BB028963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75BD34DB-879F-453A-A647-3F20BAC195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A3302CA7-C60A-40D7-9F71-6E3344C51C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48FDD9B8-09C4-4277-9699-30E252AF7C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33F1A910-1AB2-4DD6-BEF0-BB7A4EC0D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0DDA7290-C365-4925-90F9-530D2097D9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8AD81BC5-3203-47A1-B945-FF3E4E71309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81B210AA-C90B-4FD5-A445-64C20EF45D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92C6BACC-543D-47C6-8C4B-D99D72830D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47DB6FBD-4F79-488E-BD19-0F4C30B6DF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31649BAA-A8C5-45FF-B110-1A52483AE4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237B6E52-4C7E-4732-9621-3F059154F1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0CE147BF-4724-4A43-9D03-2967D9B1E9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F52538E4-67C4-403B-AF70-BE9840AECC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4D698455-63CF-40F5-815A-823DCAB567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FE0126A1-9103-4001-965E-4AA231233B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32E49DC3-3050-458D-B42D-8DF8236EE3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2A3FECA2-76D5-4C55-AF3C-D4C9BB7470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39CA9340-F62B-4A30-BC00-B6E6085A4E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7DE913F9-EDCA-41F6-BDBB-A0B7CE7243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88990574-627A-45E0-99A2-943B893B7D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EC3762C9-E4EE-4763-ADA9-4B27135C6F1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378FDEC6-2321-45AD-94B8-DB962E5A1D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4D3B8C69-310B-494C-A1CC-98F7F990CB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D0CC0CFB-2949-41A4-A5AC-A960F301FB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87C12F76-B9F4-499D-B295-961D15A8EE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BCC8D896-3678-4095-B7A0-0F4A039386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21A5B1C1-825E-474F-B738-5B16CA9B9C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73A3196F-2FA7-4E56-B562-773A4331DE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02484405-B6C3-4CB8-A7CC-7062F113FC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DB8DE317-0AD0-496A-AD3E-58F361021E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94421E37-440A-4E55-9A83-83D3F80257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4B97C078-DA74-4D35-B5B5-17EFB83279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0A5E39C7-99DF-4F92-840E-2C4AE7C3A7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48DBD2E3-E3DD-4738-A720-7978DB7C0F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08935D4F-D717-4B36-A78B-65A0A4CED6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6367249C-1805-4C8E-94D6-079B379898B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F884586E-C59D-4546-AB4F-C25A3CCDF6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3591462B-65CC-47D7-B02B-80FF96EF17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EE261624-9D79-426B-94B7-DAA629E5C6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9870E039-F5F2-4EFD-BAE7-F93093E2E6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D000E4F7-742C-43B2-8B3B-52B5BC7B41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ED73632A-902F-4A68-8698-C01CC84375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175B0FD0-8A16-42F2-8ED3-3C767723D4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E03C9AAC-AE1B-4556-952D-02EC44E188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9ABA3139-A88F-4AE2-80BE-C4ABEBC4C0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3A3DAC74-4441-4A86-B63D-6037791737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CAA4ACA6-89EB-4D16-BA86-C2CB6B209A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B60DEA03-A2C4-4050-B669-9AF1852BDE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9CC5BEB7-3FEA-4DB6-8F22-96F39A9327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8FA21381-9F33-4377-8AAA-BF4C4DFBB9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94AEA637-8D5D-4208-9499-0789AEE5AE1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1733CC48-D26A-4845-A4B8-62FA62382D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AA81C154-995E-45D2-8DC9-81A3AB54DB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EFCA251B-EA62-438B-842A-6002793FBA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CBBF7640-4F56-4FFF-B2C6-D261CBF038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7A0D5F95-6A95-402F-93F4-590FDF7986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FA647017-D9D8-4CCA-810B-6A611BB7CC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E22C9914-3992-4238-A1DD-B0FB7A7E7C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806A38B5-00B2-4E68-8359-83AAD0BB91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0ABCF25A-2D3A-4382-A434-66104C7F69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923536F2-AFBF-4F70-B6DF-391A046743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700B7144-E5F4-4D8A-B680-D79A7D258D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241799EE-26A2-4994-A70B-DA83CE24B2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D61BC50E-3B9F-4394-B960-158F59CBF7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07797086-168E-4D44-8046-CC021A8C74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A4087BD7-371F-46E6-9AB0-300B67AD7B2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5B64F1F6-4FD5-45E4-9EB9-0FCD789072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F0C498DB-DE59-42A2-809D-0EABE72ECB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1E72E9DB-F12A-440A-8F89-448A19F5B8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38260A3A-9E87-4DD0-8F5C-39CBD1EC8A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D4FF1A0F-15B2-4EA1-97BD-AE9AD1B626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5E93CAD4-CC7F-47EC-ADD3-4A9AB9A98C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18B18200-6F70-4079-841A-7CBA29611A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9AF37BE8-7E57-49EA-9A55-C59E0AD58B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2FCBD1A1-2951-4920-A946-B9F9C0B702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29448AD2-6C79-4709-A5B3-9ECD1DE3CE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A6E9E2C8-61A5-4484-95AC-0EB44518AF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0902DFFF-F76B-492F-8448-B7A8FBD7CB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042E5EF7-0D7F-448E-8AEC-1B682CA0DB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0F817231-71F8-4D69-866C-8DD76CCCC1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B2E40548-9FB4-46F2-9037-169E166432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70B6F347-C9D9-4A4E-8626-72A7C9036B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55AF3B4B-675F-4D56-AE63-DA469AFC7A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DC2CDD57-B64F-402A-86A3-764A100C35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E062FF6B-D1B0-402C-8315-5A1673C2CA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CB6D541D-6729-40EB-A1AD-4083AE790E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6A043E89-373B-4CDE-B198-7D82203CE6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FFA97D95-70B2-42B4-80D8-4BC0D05B06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184B9B10-9D00-4A70-B694-C02C35BE7F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D481E7-C6DC-465B-9832-72A7F1F7C3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446A9F5C-713D-4139-90ED-49A13BB04D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96F7E23C-61B3-4F01-BE50-26CD3F7421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20B100B3-EB26-42C5-B27C-B922B9E3EC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2B18F432-0620-4776-A118-271A5AD968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65295FE8-9102-4DF5-B156-0588222D1D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B88019B4-B0FB-4CDD-A26F-E5A04CF1CD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8B1772CB-4FAE-412E-8B45-600B9F3949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B970D279-9688-46DC-8477-A01240C140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4B0C605F-C47D-4BDC-82F8-24C1D495BD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6E090727-D474-4747-8C22-2C9AE6A0E3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688E4C95-D137-494D-8A20-72F672CAD8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3EEC492C-938B-415F-BDCA-442F438776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00844AA0-3896-4BCF-9358-E8400B4DE3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36AB4D4F-E202-48B2-ABE6-B4375E6484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5B61CD8D-35E8-4FFD-A365-C6A83CDE96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C49B262A-366F-4D8E-A942-BDD0E173E7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1ADDACB2-F8C2-4EB9-BB0B-A094382A91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3E876354-3026-422D-857E-15101BADB6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7ACA0C54-29CA-4B9E-BD1D-86C5F5176C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982A8EF6-1C53-48A5-A7A8-63BA1A90ED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54C263F9-C245-4547-B634-8B98D91045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D57F449D-CB84-4EDD-8F6B-AFDE1B9095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C9BB8D18-7D27-4197-833E-FC87DE9234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8C8F046D-B07A-41EC-9A75-6C2C22CC4B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3EFD638F-BC1A-4FC1-B435-E05D1066C3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B6F05532-A17C-41D2-BD5A-7C364DB2C9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369D672E-1597-4614-A3ED-616B3E8BAF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BD5086F5-F107-4870-A4EF-9761D3882F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9023FAB8-02E7-4BE1-9EB0-C018B18439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F1C1B9A0-37D7-4C5A-A952-8A5A33C6B0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958E3A63-CE25-4BF3-B7AC-3F8CD53BD6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C275729B-2515-4C4F-B496-4B28E582A6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F4C3861-E857-4BFF-B08A-C7E81E52F0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5C9587DA-F68E-4B3D-A635-DB23AF8D77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6DDA50EB-F686-4881-A81B-0810ED96BC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9ABBC2A1-8E8F-4939-A74C-E6997A4FD9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E878214D-E86A-424F-A246-66CB16EC48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D8A6783C-C614-441C-B0F8-0FCF6DFAC1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CF5CAEDE-B492-40C3-BD3C-BAC3579754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63207185-A0BE-4659-83C5-75B6AF2DC4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64507857-34E5-4EB0-9077-37FBBE9F11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CFCA1A6F-ED83-49A9-AF15-C3481562DA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9EF740CF-D6A3-43BA-AA99-86A429EE7C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3A358CF0-B518-4DCC-82C4-9FB6C92823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5F8348C4-3E36-45A9-A7E0-B342416EBE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8455BD4D-AABE-40AD-81B7-9A28B57EE2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84863593-644A-4A6D-AB4E-A88DCA7608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A5718229-D72B-42E2-B982-4028D57781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1680F68D-AA2B-4BC3-B2EF-9F15A070FD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3A7C5F73-DD0D-4610-B5AF-3DB5B595E4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3F6D7443-4143-4ABE-BDB8-959A26CF02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4CA5CE2A-4351-4A5F-BE99-E97CE30D3E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A3D35B8B-D977-4F0B-B544-9178841E3F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DE32755F-40CB-4C6D-B659-A50AC7B6CD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FD10ACD5-5188-4E1E-9BCF-B9D3E30790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E56B086C-7914-4C82-9AD2-C26844A475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3F65B964-7D35-4235-A6D6-99A16826AC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D054C176-9B24-44C6-80B6-011E8C0D58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7DB90876-1E12-45ED-97F3-8B18C052BB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2B3C3BBC-3465-4E95-944B-EF046A561E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E3376E47-BBF2-4424-93A7-A21C330725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7861E580-1990-4C9D-AF33-D7A297C300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DE3333A4-5412-48AB-B5D8-5CA9D5DABA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8D4FAEFC-1B34-4E28-898C-62C33ED143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F93D4721-E61D-4381-ABF1-7FCF38E044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25BCA36C-A44C-4FF6-AF9B-BE15E11BE1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5FE3C573-0315-4CB7-B2BB-393552070A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1C72046C-760B-41B0-AE3E-4DFB34C101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DCB9F91-586A-4ECA-998B-7A9B263F47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42BD0530-CE6A-4851-8443-681DE0E88A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B876A45D-8DEC-4A69-8BF9-A33D844266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C52842F1-9657-47DC-9ED3-C80BC25334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508A20C2-7912-479E-BBB8-40BB76B5E2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A33F6109-2432-4438-9BAE-C554BDC247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6BA34F3C-C4DE-4F2A-B96B-15B6820A2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3FE17C91-079B-4C71-B5EC-D21E429686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77221CF-A2F7-4413-8B7D-77DCACDAAB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F7E0B62E-3BB5-4580-96C0-ACBAA2C68B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A0B7B3D4-1F73-4F9B-A49D-99545C9DB3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A8B42567-8968-46E6-9D00-5AEC13995F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4BB8EDF4-0129-4E81-9503-89E5BB400E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0D94F5F0-FE1F-4679-B6B6-0E1B820B88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0276784-7599-4EFC-80CD-69B153D75D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55264955-DEAB-4E4D-80E5-C4E141C2DA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11245572-0B82-4FD5-92A4-739080EEC1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861C6240-2CD9-47F3-B141-07FBF5CEF8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06E0BB43-9D0A-44CE-A3B3-8641DA97A7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3EA18A3A-2379-48CC-B316-BAE4C76C7A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D5FDC306-CEB9-4469-99E9-295DDE0F08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84A78A88-F77F-460C-83C2-64837814CB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F6BBF90D-8944-4A1B-A247-680BB4E48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D2A656A1-0FCA-418F-9636-EFC998ABC5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5971E073-9E66-4F4D-B171-3EFDB62DE5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5EF68CE4-F967-42EC-8F42-3A6592DF49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501A13B5-ABF7-4BBF-973C-87528051DE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3C4A004D-BFE8-4B18-98A9-5AFC3205B80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E92664F9-9F01-4687-9332-1FD34668AC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47490C67-19F6-4D0D-86B7-400683CD37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1BD06D2E-6C16-4A29-88E3-AE2EA09035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DADD66A3-B0ED-4066-AFE8-EFBFF33566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B48CA7B4-B89B-4CD8-B6BF-DF46BE2877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889C740-B0F0-48B4-9EAE-933B5E1DAD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433F02E8-F6AA-4212-9AD3-ECCAED5690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D23C2A94-3A4D-42CD-AD53-EBA360DCC1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555E0441-548C-4D71-93DA-60686DFB4E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25FD4BCE-FDFC-4C95-BBD2-3CB03F4573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2737F9CE-4AE3-4438-8203-4F3B5DE57B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BFC4DB27-9E4E-48A3-BEEB-7B377D6B80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884C8D24-5FF3-4DFF-B20E-5A37F53203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D4AD124B-3CD1-403B-A62A-030E298E5F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765E5AA-88EC-46E1-9E79-4DA659B5A26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2E0BC97C-030F-4C57-AD45-C981C097A1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53D033FA-FA0D-47A0-A45D-AF2BCF3B05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1AA77CEA-9FC9-4689-BD12-8893A8AA2E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DED75876-2BEA-4E74-A21C-773F4E27E1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4822ACFF-D888-4339-A10D-F4A4A2C449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5EFA0CB5-1E2B-48E3-97B6-1B869B66B1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3993CD2B-47B3-4982-A685-B76AA243C5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46765602-521C-46A8-9DF9-7B0CA5C7B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80CDBC96-ABF4-4A5F-AA02-8B3F93E802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7B6E49F7-D4F4-4374-8466-B0185C4821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4AD17E2F-9CDE-4057-94EE-59E85BACF5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847C03D4-E039-4A05-94CC-D27CE79E66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8B5D7C5F-EEA3-438D-881B-8A793FC500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CE6A4FBA-9EC8-475E-9D9B-282A59E469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4421C44F-23BD-4C05-9758-0E465DE56F1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72464144-6613-4344-A55D-88CBC196C1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DB68640-2484-40FD-87A4-726222177C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4EA033AD-5132-4420-BA4C-5ACA4CCE55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F3C73D22-74BE-4A3F-A23A-55BF99DBB4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C2227AC3-8758-4226-AF74-C4E0ADB84F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E5729C69-0ED7-46B9-BB07-872DBA2332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83CFAC9B-E28F-4B4D-A581-E31F8EBBB1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8495BBF4-1E75-4B7C-96D4-309813392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9BD84CE9-4005-43C0-A7D6-09ED823954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13B5D274-B11D-40D0-9A09-9D34866276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966CDAB4-1349-49F6-8A2C-ED0C25741B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3F31B596-6FAB-49AC-9DC0-C189FE93FE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E8C5D0FB-E7BA-4AE6-90DE-500FC5EA1F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E528C221-B2BB-41D5-97DE-80E87F52DB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8AD5F63E-DCD1-4DEC-A696-6226BD681A0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8130888A-2FB6-45AD-8363-C2DB40386A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BC341F6B-E958-4CC8-80A2-23A8153361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C892FC7A-A606-43D8-A404-99CB538820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D5DFF6CF-3299-47AF-A578-69813CEC1A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FFEE8995-A05E-482C-A2AA-E1758D20E4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FD11B3BA-E524-41D1-A208-2A285CDFA0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69822004-5142-44C6-ADA2-0BACF0A6EB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ADA50C6E-F9E2-478B-9FE3-723E5CA682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A9491941-37FF-4B8B-9912-3D01F7CB20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2C1C2A72-5518-4C55-A741-6318D0DCA0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9BA6434C-21FB-4457-88AC-7E24EC35A9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ABC3CE4D-23D9-40AC-A438-D86E4960A6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682EA12-65A5-4485-B763-272C116902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196E1A1E-DD3D-4C51-A916-59FDE4746F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FE583B09-158F-4762-947E-1FCF0C6A6AA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A410CBA7-A3AA-4929-9049-A7DA0EA664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9A1F8AE6-C5AF-44FB-8D36-FEC21907A8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7762DF0F-E909-4C6F-91D8-38419DAE92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CE54BA1C-AA3D-40AE-8611-3302274410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04385B34-F218-461E-A78C-7D4A7042F1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6C56BD26-7A95-47C8-9733-C4084F065E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99830C1D-EA9B-456C-AAB2-D2173C4FB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015C29C9-A330-4F33-9485-C8BA70766A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6A8F9BB1-8D6D-4408-A5D1-B226A7368C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6A2232AC-F2C8-40CA-88DF-E124F50CED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318AE79E-DB17-421A-9FC8-43A63582C2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4E254623-57CF-45AE-9FE3-72B8890D4C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E35CBEE6-FF0E-4816-AAA2-D53F342CF1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9B41619E-E047-4901-B151-84B2549069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49854BD3-ABB8-44E4-8EE1-7D38C3EAA2C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598E0C1A-3460-44BA-868D-1FBC890B8B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2284DABC-B49D-4268-A4E5-B1147BF5B7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FC87BAA0-247D-4427-ACFE-36F086B95F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6BF42BA6-A18C-42ED-A6CF-050F2FF461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D9853AE2-A33C-437F-BE71-C8BF4A3CCA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2147D54F-E198-4048-B94C-BB0B5E7327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AE687CD3-89FC-4A71-A461-42F4A18AA5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F00A09C7-FA35-4862-87EB-19BF298DF4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E53A4581-D9D9-4A93-89AB-E924514166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291517B5-3B78-489D-AD61-327C6B2669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3910E887-6594-48C0-9C32-CA425573CC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C5525B85-B43F-4946-8EE4-AADA183B9C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016D7A5E-0D3D-41DE-9CCF-3CA450DDB2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B84A528D-353C-41AF-8DA5-CACE77CCA0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8196AD21-C044-4B9D-8233-A7BBAB5526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7DC54D0D-C1EB-47D0-B6E3-E7F61B1F4F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9AC67607-C29F-40E5-A9D5-D10ABA96A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49F71EF8-A9C5-468D-BA9A-3BF86BAC88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4BB758A8-D65E-433E-93A9-E7D5CF72F2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7E9302F5-9FC1-4B10-8DB2-91FC685BD0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6B744933-565C-4238-8B17-739BCEF942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10F4D4C-ECF9-4285-836F-E08C5C4AF2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45C6AD78-4B7B-4778-A0B7-0B07982500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7B791CC0-B419-46EB-8F37-1213EBF1AE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AB76E3F4-F43D-4679-98EC-20E4C72995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7041D488-6B41-43E0-9568-6D62F69FEA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C16F09CD-0A31-4353-9A7D-7CFBF23AD6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E30E1FB3-54C9-4300-898D-D13EF241D3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5229956B-1EE3-42C3-AD6A-D9136C37C5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2FC7A5A1-3C43-4291-8613-7168F2337D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395E17FB-5A6F-4DF9-8B2E-AEC5A13D39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6EC3D554-EB4A-4966-8D07-B938C85913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8C5B8137-77F6-4E2B-AC4D-3871D77A24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BDA84958-35E3-4E68-BACB-91DD1169F5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2E92D412-76F4-4236-A9F8-22BB730940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969A2D2E-F3FB-4FFD-BEF2-7A0A4634A7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B35F2830-00F8-4265-8145-DA2CF18B0E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E392E27F-BA44-401A-BA36-7D6A5BD3C7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0B80D606-0871-4EF6-9632-57742DE179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F0F2213-9DFE-4D07-BE66-4AAF2C0B18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35BC76E9-EB60-4F3B-AF94-9EB1836136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4E0A697D-7990-4EDE-896C-F3B84A7802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EC3507A0-D564-44BB-91C6-FC416B27D4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E47A6A15-E8C3-41F4-A384-1B1A1DDA16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C1EB873D-A7C8-4D2F-88CA-486954DA56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9E3131D4-4292-4837-9ADF-0A85153CBA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A5FC64AE-BDDA-4C9D-9E54-54A17AC0B4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AC023D70-A3F8-4029-8219-CCA5F443D1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C4528F32-6C65-4E9F-BD94-61D04575CF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A31AC2BD-4F1A-4D03-BB51-A74B89A19E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194CBF35-279D-4FE5-99DC-E7FBC30DE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7FE5552-0338-46C8-83E1-3BA6B620C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669C568A-6F3A-4CC1-AE93-A78E9CE5DD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6844D7AE-EF98-4111-902C-7DF46FDEAD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2B9DBAEB-66A3-4967-B52F-857EF4D643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A94285CB-A45B-4EF3-817A-F8EADEAD9F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207CA33F-2C51-4CA3-A5FC-140829962B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5F76B1F4-C119-4D95-AADD-636AF505F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6C3C099A-CC0D-4607-92F0-4485818107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781E30C0-22F1-4900-B114-EA89C37D6A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BB4AA60A-D323-4D11-B5BC-5D6E004D7C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F3F82741-F5D1-4285-9E14-060A80696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E7519F1C-3E25-4E96-A7B9-7BE8C27914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E66D197D-CA99-4E0D-B9AC-E8199D6670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6B7873C5-EB32-48D8-8AD9-ACDE05E532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A19338E0-C115-4425-911E-F276215EEC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756B75F4-07E0-4097-9515-CD63B3375F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750B052E-6055-400C-B555-E6FF3A2671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3E3B909A-AACA-4184-9F66-CDCD98DE41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00D145D0-AD56-4563-91EA-8CDBB21C55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A64A573E-3383-40D6-B5F9-B0CC369A75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C5588113-1091-4743-BA1E-58BA2094C3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AC7D5612-E6DB-40A4-9E43-8EF34DCCCC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C760D28-19C9-4237-AB8E-096153B1E9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660ED8F1-AE19-4952-9652-3EA17E69DB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EC670226-8E74-4740-8821-2954D4A3FD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3200693-686E-48CC-BF7C-C30095C928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9287FA0D-88CA-423F-87B7-192D384A03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B8E32426-1B45-46A5-B1C7-7975AE8CC0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F87390B5-8FCA-4439-8187-82E27E4496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C09F3199-A64C-438B-9D56-F7CED344F8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A3DDDA68-D3B4-4738-A249-0C497D39EC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25C88E42-DBE2-447D-974C-8D9E7C5F3F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D8F026CC-13D5-4D07-AB8D-2488BB00A1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42FA7626-B97E-4B50-BB90-53E2D9FA46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4752DE69-48A5-4D10-87DA-650DA37780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2D37A46E-CF3E-49CA-9A43-A97314EFE2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DC4EFFEA-1D83-4350-B33D-5F18C26EE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90A785F5-D37D-4DAA-992F-7E881B2575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FE02BED0-F4E2-4AB1-A276-D042D88E55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BF69523E-B676-43FA-8B2F-2CA354D22F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82B9821D-0389-4460-8B41-71552771D6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8DA6C336-5D84-4114-A6E6-809BBE4C37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18FDA1C2-246D-4A9D-9BAA-8C902DAA65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C6179A77-C39D-4FBC-BB49-F70CB12DF2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91E61C6C-F611-43F4-849E-ED8FF50429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4D4A8F18-79B9-4F47-9CB6-2D70B09E6F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CFE780E0-0003-4FCE-A7A7-831BECC862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5ADB8323-4DEC-49FA-9542-81BB29D704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4B05AEF6-81CE-429B-AAAB-C82839E2C9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21C994BF-4250-42E9-9BC1-A68331760B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B00DA7A3-278D-45F9-95D8-9B861382C5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B9F85D16-54EE-4A8F-A1AF-1432C99F2A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1085B630-5A0B-4030-B859-DB37C9380C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4F86D9FF-308B-4197-B09A-7632CB5FD0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F729070F-BDE0-457B-9547-BEDFC17088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077530CD-9781-4AFB-B56E-4B90B5EA69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4100F3E9-A40F-4176-A587-FF7305A463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C5637575-46CF-497E-8366-413FF506EE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85CF717E-DF83-432A-835E-292F8E203B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7417B154-263E-442A-A27A-7F834BF58E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883E3808-B0C0-4E74-A390-36B0AD27D1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1A8DABE8-05B3-4B63-A349-FF99AFD17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E88D076F-4BFF-44A6-AC8E-2D3677340D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C567AAA8-0417-4060-89AA-423124E17C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C7DA98FD-CCB0-44F3-95D5-DE3DE7254B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D084015B-4A56-461F-B2DE-2C4EA6EF97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F37D700C-D46C-496D-90AE-82541674F0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0CD8F3EC-2BFB-426D-9569-730E2E7A78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951C39EC-438C-4224-B2EF-F522CDB0F49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98A7F982-E6B2-4599-91BF-D18355CF4D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9D06AF08-0414-4A9F-8A54-29CBCC8BFE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904D03B0-9849-4216-BFB4-A9632C2EF6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63B4A65A-03A3-4470-8D95-DF6F0CE77F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A7EC7CF8-0CB8-4757-8FFC-8F3D1E5AB1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8790825D-0BDD-49B2-B9CE-55AA41D96A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82D492F6-50AE-4221-9770-FBF69E98B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CDF07A41-A935-4B24-B2E1-53B02B084D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F86C3FD4-1B50-4679-B255-A55DAC76ED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B554E42A-DDB4-491C-BF36-421D851E57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E6F0C0D-4C29-427C-90CB-7900558157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8F51EB37-1E6B-4DF1-BCD1-549CB071B6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D08A002D-E7BC-48EE-8D7A-23A20AFB40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2C37BDE5-A456-4B03-9AD8-EE08374240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0BFB1FD5-FBA8-4EF2-A91F-6F10962CAA8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186042E5-B70E-40EB-9DDE-9329FFADA8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A2CA1D48-98B6-41D4-8E8F-7517CB6CF1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11EDEDE3-A2DA-4D05-ABA0-C2FF6AE6C7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7B7F5BC1-406F-451A-B189-B45808733F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E62CE483-7381-477F-B571-DAA9FC275D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5AB766FD-8269-4949-9CD0-5CA6DCAA65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6784C3A8-7795-4345-9F00-E43755CC73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2B6D5A1C-7BA0-4E7B-98F9-BE146CD995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E78F186-E38F-4756-89AE-29C3BE89E8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72408084-0800-4F05-BCA4-607FC4F4B7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286392A-A767-4608-8628-D5CCA1D0E6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3695F15E-F9A4-4D17-BF9E-7D4712F7AF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493F27C-9C72-4618-BF2D-30784681BD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B586C8E8-2E66-496B-AF36-B89315EF48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F99374CB-9F87-4AF8-9D40-0EC44CB9EFD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5E0FC0DD-8B58-4C36-ACCD-FA7535F13E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88DA1FF7-BC67-4768-96BA-89AF9021D5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1D9F0BB5-6DF8-4661-A2D1-515868F797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59B7C02D-80A2-46D5-9C45-BF3040A461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73F16626-E111-4E78-8470-91B7D1F478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7EC6A4CD-C3A6-4383-9E0D-974C7D6F82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7715495F-4DC2-4DFA-8515-5FB41D46C3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DE063358-A32D-43AA-82AB-679AE4FC68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83E3B23E-9B0A-4E76-B1C0-DCC6922665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86A25583-BB55-442D-AB6A-0186FC4F8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6025C85B-CD58-41C0-AF6A-31D0BD55F2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8D35EFCB-CBE8-4584-84F9-42FA44481D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2D5F29EC-D340-4C59-94CF-5BAAAE871F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EAEEC1BC-7173-4DD6-B6CC-74899C5301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447DB0BF-88A0-4C1E-8DD9-DDF17290B5B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AC0FAB34-2B00-4DC0-B9BB-F02330BD3F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4E53BA2E-6A87-4716-A4E6-1DB4BBE1A1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E99F68E5-9D57-46DB-87AE-8FDE44DE02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1F3130F8-214E-4B43-BC18-9FF305A756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DB0A8E2F-EB38-4D45-A7BD-C6D5ECC07E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DDCE67E0-9973-4201-9890-F7DAC06FB3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F91857CE-4EE4-4865-B3F1-E5C0FB4776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FD53D0F9-F181-4BE8-8BDA-E8DF6A9799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FA60407D-5A63-496A-92D3-9B9740625A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5C96CBC7-815F-43BA-95F4-7BA168BD9E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926D415B-42D2-4F93-BE2D-B95DA910F3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CFC32401-5ECF-416A-A868-A8AF9F450A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4DD85394-4A12-4322-9B13-E03BF99C3C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517B515-2AF4-4A4D-8C91-DECA1643B6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407256BB-ACBC-4244-BD14-731D6F37148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A7A5A2C2-1154-40FC-9808-E1ECE384A8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2FB8B5C3-9790-4ACF-A48B-354AC4ADBF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3A158B0F-50C7-459A-9B19-548E46EA71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0048AC83-B3BD-44A2-8217-3B66BFA921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0D6D8DB2-4180-41D7-AB6A-F2A152CBE4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4406C70D-042D-4020-A566-D8E9A4BE83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8535609A-865E-4270-A870-63AD5CE7B8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4685408D-28B1-4029-8149-6534E28630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A2E6D68B-4365-49F8-A6E9-D3BFFAB1F5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2CCF0775-7B9C-48BD-ADBA-3FAFBB5A58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52CE97B4-091C-42C7-9503-97677777C3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79D55717-D53B-421C-95A6-8A34E59EF1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9D54F3DD-445F-47AA-BBE1-8EAF23187B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80CD2233-A918-4D1F-9F2E-B7D04E4D16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58BD39B2-75C9-4ED9-90F1-FB784F31339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52A9660B-963E-4A6B-9AA7-436D2EDECB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46E61700-B9D5-458C-BF2A-19D8738DB8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96548FEF-96C1-48AB-A4D4-C250FADAC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E7EAE21F-135E-4D9C-9B21-4B5DCC1098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7792F4E8-34A4-4E60-8249-8511AFA460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25E36460-2860-4440-9A5F-3F1C42CC57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38B5F42D-2296-4843-B719-E1831113CD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D9C29AFF-B7E9-4671-8257-7E7032C6C6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572D4CD4-CB63-46A2-A1EF-09C78CAC14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CC157E18-46B6-493E-9760-3FD68E0A40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AACB36DB-D8CD-4DD2-8992-D6AB1624A5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0A3BF3ED-37DD-4A60-A848-2121C812DD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C09280E5-B935-4028-88A8-D9E4653BED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0C3515DA-BB5B-4737-84F6-6020EF2988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3B09FF5C-5838-46D0-B8B5-887252ADEF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EB8A0E4A-CB79-448D-B5D5-D579AD8505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1FB226D-1F35-424C-B840-5CCEF4815D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FF9CB35A-834D-47F9-B627-33922B892C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DD841570-27D5-48D9-8F9E-80FD171D2E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9FD091F8-4EB1-4D66-98C6-618B8D821C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B1178190-A529-4A17-99C8-52F735CEAF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6022C906-D238-4AF5-B8A8-1DB2FEAD70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EAA1A7F5-52FC-435C-BBDA-EAB1913047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D8F02FE0-AA80-4A5E-A9FF-C387121C9B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D86F364A-CF52-4A82-9216-5169CB9188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82DA998-E7E9-41F1-917E-C11D44B25D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E91BADE6-CDB9-4E2E-9066-505A4972AB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F8DF2017-AF05-4E58-93D8-8BDEE2A219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525984B1-E8F0-442D-B04D-A367EF9913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1238FE93-4E68-4D58-A603-F058858322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FB77DA8F-4816-4738-88FA-9F7E5725FE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741BD69C-F9BB-465C-A1CD-E828A775E1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5BADB2AE-095A-48BB-AC37-59C2173555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E5995640-5272-4144-9E95-CC86B8FAA5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7C7C4A8-51D8-4E35-96CC-9E9942CAFE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A1426B40-E6C6-4301-97F2-29105022F8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FA125078-57D9-4770-A4D1-81C774A4B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C0908A81-251D-4E11-9BBC-C7A76802C0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394BE2B0-45C3-4690-A03A-4235C9771E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771F8971-AA3A-40C5-ABEB-2FFE4FB4E8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033E8489-0BF9-430F-B288-65DB2B6D83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7F83D1C6-1D3C-4457-A574-E1388327F7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9B99ACF-AB75-456A-B9E9-B57B1F91DB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479C4047-E0BD-47D0-AC90-3A1E8D3720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C6C81B04-64AC-4B15-B00F-871E395173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46FDD949-BC70-4D94-848F-20179AA824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AB84B313-F02C-4AC1-AA2F-46D78FD3F5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20E6D99F-4126-4FB5-A381-32011DFF73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F5DC6131-0AFB-4F8B-B410-88D69B8DC7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8A479EB6-2050-4721-B234-7B348E3931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85AD3D2B-4347-4470-9C85-639668A39D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4DBEB3AF-A538-46A2-B79D-CADCB87037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09BBD48-C1A5-4ED8-8A80-3C304DED50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D803EBD4-644B-474E-A745-29151AA5B3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8C795562-0834-4CF3-98EC-38E4EE44C1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F4F5211D-05DF-4BAA-8AA8-7AD09ADDA2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AD33DFD8-F8EB-46B1-859A-A4536DE8EF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95FD5ED6-C528-4822-978C-5DE2C590F3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8FC4F456-7D3C-4F2E-B8FC-9D0D5B3FAE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24DEA327-69EF-4BCD-9999-9E46EE418B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DB2D7896-9A15-4D56-B167-AC6F1291B3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229BFDC4-E100-4B8D-B5F2-A9DAE027FA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E1EB760F-6ECC-44D0-8AD3-0532A4B6A9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4E0C7C8B-0D12-434F-A7C6-B8660EDDD5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AEAAA822-D3F8-4384-BBA5-5610D02E49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9E5CC509-32EB-4F15-AAC0-327B5FB430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07B08F46-05AB-4D98-A578-9965C6696B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D2B16AA9-3F4D-4B3B-90E1-F18848EFA9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9F7A4D5C-0BA3-4C7D-857F-883E7CBC55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515ACF4D-D17F-46F9-BD35-76F6E4175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5664319F-6208-47EF-94B6-AD689AE0F0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C3053CBE-7080-4CE4-98F6-4C08D54786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6AD6F208-D8BD-42CB-9A4A-6853104081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D96F2F2A-CE31-43EA-8D65-58EFB17BB0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F7889331-0323-420C-ACA6-84408304B4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6056EBD3-D821-48AE-8147-6D25577D82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28C92792-FC32-4A9D-9C1F-A1DCD72C3E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76A3B9C6-DA92-4F1E-AE2A-F547A56DB7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1A2DD1A0-80C3-4F48-AF56-B218135414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7482A16E-C398-49F9-B134-163821E7F7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222E8D53-00B7-4F76-A469-99BB76CCDD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E86C8BA5-B225-4B91-B6D6-1E08315727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A9DE65AE-3116-4DC0-901C-5909E58C80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7C53B61E-A9B6-4103-AA3F-055251D6D5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000A725A-3676-4C2E-AA66-C45F90D2F7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60D3A325-0669-432E-9A89-52E9FE062B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EC6FC3FC-7588-48C4-B343-23ADE4DFD0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90D6D673-BB17-497A-BEC4-C9F2B9EF17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87A51261-0718-4F0C-BE05-FE582948BC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6B72CAA0-CE1F-441E-AE2A-A103BB40D2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EB418A9F-8F20-4AB9-8F99-BF8DE1FCE1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A250992C-46B3-45F3-9524-41AD8BB14D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B05F60A6-9E0A-4F14-9A7B-87FCEEA056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E69C6AAB-D2E6-4BA7-87A7-5331D35716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0A59B407-9E85-46D7-8B52-282C9DA530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F7A2CC2E-685F-4A9E-9D1D-DB298C3141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1EFB6CDD-29BE-47F0-9D76-6750C6B8C9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0F5C925D-E999-40A6-B235-1BBE896FE6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1A331506-84E4-4CFC-AE5C-2842F6683E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23D84CD5-D148-4F09-B417-0C56A59DEA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D85D067-EE4A-4D68-B3D8-DFE1DEB404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7748B989-D6E6-43FF-B039-7BACB0FEA0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FC191FDE-836E-473C-8BD8-1B4E38C0AB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A8D671EA-C8EC-4DF1-9190-0CED6F6769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24FAF8C2-BD96-4926-A262-1FAAE678C7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C9A0D5D5-E756-462F-8A29-0D61F3D04B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7BFD3067-3A2C-421D-8767-85E004589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D62E1B46-8ED0-4EC6-AF8E-EE3BE4AD3B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29186A8F-34B7-440A-A7EC-1FB9AAAD61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160AFF34-41F5-4410-B19B-5AD6DCADBD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EC04CA82-B6E7-4A75-91A2-C766AA7BA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40BABBED-2A40-46D0-A51E-43EE892C03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D4C28FEE-DCB0-4DD6-A36D-495BEC3A40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0D3DE8B0-3EB4-4F9D-9604-EDF6837965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A2B275FC-4002-4B2D-B356-1A0B008D2A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A4E05752-7057-4C54-936A-8F8BF7E6B6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76E376EB-5D9C-4401-BF63-E75BF33388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9E0AB378-9E11-4159-B1C8-667112A411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050D00D2-2EAE-4848-BB90-5F9E07EF66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F7C9A96-A1EA-47B0-A74D-69572691A8E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0F60F363-0113-4133-90A9-98A301BAD6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E60BEF15-3810-40D3-BFDA-B60B5170FF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52B6EFB6-9910-4CB6-A1A0-C7A002EBBF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5C8F2402-2D59-4BC6-8709-7486F84830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FC768042-6E9A-4B67-BA17-B7CA1ACE25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B62C5E50-2FA6-4184-8EF7-A9E5FC7D0D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DAC0695E-CE6B-4473-8507-8409FFE629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53DD1AFB-5A9D-41D5-90BE-1D7EBCB800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65D0B347-CF66-4BDF-92AF-F5BD9E3D93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2ACE3AA2-F4F7-4414-BF20-B77827C564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CE79AD72-F88D-4358-BC70-795C9C717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4DF1E423-D8E8-4FBD-9D87-075A93C99D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A09656A2-204F-448E-A560-3B4AF62398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3CB87700-A81E-41ED-B069-3E9A0D23DE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3D80C691-01DA-49ED-B155-80101A1BAF5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A0D48A36-DCE3-480C-B591-F7599AAC2A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52F0659F-91AE-490B-B8EC-0F381E01F3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E5EAEF4E-D4C0-43F1-838A-25F5734AB7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2D70FDA1-6000-47BB-84E2-87D7710C4E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4195CD0B-D5A0-4AB4-A3FA-C274E3FCD1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6FBB6FAC-1C67-4095-BF5B-3857C58BA8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448CF431-7B98-41E1-8A7A-D84D08885D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3D2B083C-BB01-415D-A6F2-62A34E4508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594AA295-8C02-4D9F-86BE-5C855DF0DC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E8A70A13-61B5-4CA5-A6D9-4F0407440A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7DFEF672-986A-4359-8FF4-4453401781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B9A8627D-6D8A-49C4-8EC0-5AC6547D80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184F7916-104D-4155-A0C1-3D34B3E1B4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91FF31B4-903A-49D9-90B9-409A1C967E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B2CA8CAA-2826-453F-8FEF-6DEF4D805CC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EB8A47C7-3679-4357-B39D-4885987169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6E137449-310C-47D1-A98C-AC4026A7F9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23B14ED5-5E9B-458F-A276-B2F2D36214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32B37F57-44BA-40D5-AE65-B2FDDD9C89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36BAFEFA-08FD-42B2-9CBD-516DD96A6F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6150AD34-7378-4C8F-A51D-1FE7869357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1924272C-9BD1-4DC9-871B-50DC57BCA7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1E80462F-7499-45A4-90EC-870A00876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0C859B0D-7F5A-4359-B807-2D951965FC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4A658AF2-76B0-4FC2-ACFE-AC69D79276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90364283-6AA8-45AD-A34D-8BF53FF3E3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8D15AF10-A9EA-48EB-A092-810369FAAB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41C276AE-CF04-4DCC-AE26-3B748B4553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34957A0D-2F03-46D0-89B6-4B28FD325D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B6B25217-AC99-4B64-9478-D847F756919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1C2EC43-AF69-45C0-B9B5-617FA1FE45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059CB006-2ECF-49EB-84AE-24091CEDA3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BFF39161-CBCB-4E6C-B1E7-686E970D93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501F62EA-C9A6-4D48-BCB9-9476EBDA7C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3AF2C342-FB81-4FE9-937B-98E137CD88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CFC0E07E-7DFB-43B8-9CA0-79D68A120A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2B0C9144-E84E-4CD0-B524-B6F770D1E8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EDA1C4E7-DA6D-415E-B064-F9FCD4BA7A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96DE6309-CF9A-4CC1-A9EE-C7A79BF537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5452DC9C-29B6-4D4A-B1A6-906F8EBE72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E813ACC0-AC5E-4333-ADB2-76DB9D5899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7FF3E11D-C7A7-4387-A65A-3A43A64201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A9E59424-A9EA-403B-BC8C-230495E2B9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389EDE55-0088-4CAD-B246-F308FC504C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5457BF5D-E670-474E-B833-2203E4D6068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774A1C2D-3E30-4473-A753-D792A77A86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03C3C1EB-032A-4386-9FA4-454ABDB73C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03C7F2C7-829C-4115-8EB8-D51FBD16FE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DD8098AA-D83B-486D-89A3-9F05185999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94A02272-6A30-4F8F-9D6A-2933C49487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0F4D8E1E-2195-4E67-8363-2C8F7CA5C5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1EE13CC0-7E92-4CE5-81E2-58E2B6631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C53517E2-3095-43C3-A1DB-9530D4D958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59A2A993-BB27-4CDF-AE9A-7050EC6033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5613CF81-EEB9-41B5-A8E7-7F6039FC11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3F34CDB0-61E1-4A3A-8DDD-DA5819D574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E025619E-0234-40B3-93D9-9A7539D833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9CC8DA4B-FE1A-4C14-9003-ECEBE04B91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DFD8D487-2D3D-4653-BDBE-359CC75BDD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F2636A7B-DC16-4F07-A5C9-2C8A65F6534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3696D740-0D87-4FED-B71C-469EB0E787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4F118AEA-0856-4D54-A91E-90A7CD9DAC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AB002A3E-4974-4ED5-A65A-BCBAEEEEAD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CDE29217-AB00-4F7C-9D31-637AE779BA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FDC41BEA-C98B-4965-898E-9096663DCA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C50AB773-018E-4F67-92EB-0DFDBA6E8E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E4944730-E943-4B3B-B92E-3342E26310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4358E4F7-7B70-470E-8986-B2A72F3DF0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CCD7CB98-A532-4543-B2B2-17AE0BAE92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0E8D511E-824D-4ED8-8029-F7CE5A8B70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426D451C-38D2-4AFF-A346-B505E8E509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7C276DA5-591E-48D8-BBF7-70733BE7C3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FAE0DE07-106A-4201-87C3-3EF8904733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616D5E09-6A99-4D0F-9A69-425024E9DD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CC1F0DB8-CE48-48BA-8235-19282142B1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FE9E3BA-BB5F-4B59-9DF7-9ACF9541F1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1F53E0F2-85E4-4D36-B692-D29067DB01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28D04628-0DEA-49BB-84A9-F01D82DE29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294EF478-95C6-4A8D-967E-10EC488E5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5F6BFAEF-64BA-4FE7-842E-99E5E55FC0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3A560FD-548B-4999-90BC-16DE62734B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7E7EFA19-71E2-4A01-AB13-A44AED06BE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F2922D7-636A-4938-B475-ACA89CBCC1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FDC763E4-4044-4A18-B60A-ADADB62760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2B29F31-B2C4-43EC-9366-DAAC5CF2C7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D953444F-F75F-410F-87F1-5F71CA3F11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F8EE27A4-DC52-4AE2-8707-BE76770286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7872312-48AE-417F-8693-6F9211BB1B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C08A93C2-90E2-4037-BD7F-A7B261FF52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09F34B8A-B62E-4892-8326-DCC83143C9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07ED19BF-B05D-42F1-B7DC-4FDFD4B7A1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9E6A6C00-A050-4EC4-8FF8-2E6C9EF8C2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C1ECDF42-63B6-483C-AE1B-B14D687ECC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C3FA7239-15FB-49D5-8180-AA66198917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BD63B87A-7806-4D95-BAF5-2D724A641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E8B9FB70-7557-4D2C-8C53-0BE9C463F9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96FB4CB7-C925-4A55-8489-72813AE58B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15706D51-F10B-4334-9566-DFBC51BE35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4267258C-0CC0-43D7-A23F-5837CE99C6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43963858-76A9-4FB3-9958-A07BA9E8F9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3BEF175B-361D-45B1-92E5-E1751B636A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75BCC652-1CCE-41A6-AE71-C09821E2D4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43EFDD99-C634-4571-BF26-821B5F5E8C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3EFCBBB0-58D3-4456-B93C-2250197AF5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32855B77-E76E-4A58-92E1-3D4702F422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A06508B1-36F1-4E36-93C6-D13F975E2D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7FEAB719-34F7-4FC3-A70A-5EECE45FBA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6B37C50A-B6FA-4B4A-BEAE-BFCE4DCF3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614062D9-AC9B-4746-B8E3-E804F57C73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5D7BA6EC-8798-4B58-9615-87AF672858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AACD5ABC-5F19-4098-B72A-EBFA0D2730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EB004F0B-C455-4874-95CF-A3D9EF902F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A6A7A761-B9FB-4F20-9CB7-BA16F129B0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124F1E25-0EB1-4D39-92BA-AB3C20FCEC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9151B893-62EA-4BF2-A6F1-009597DDED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9CC38C7E-17E7-45B0-99FC-4897C38B5D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CE9225B3-1CF2-4F81-B736-DB66EA3F47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55C8B6D4-FBAB-4EE2-9FAF-49956CB657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1F18450F-7302-4313-8789-F33DEDC353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4F582138-99C7-4C6E-B55D-900383EF3B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0A5D9E95-1BD4-4602-B4CF-C56F7CDF42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7969CBB1-8BBF-464E-8FB1-3A653A0FC7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8C594009-E91F-4157-9795-A6B0E08CC2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1A5B1610-8050-4337-9C7B-44C5CCEA2C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684AAA7A-97F6-467A-A67C-6607323BA9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B7032DC9-4FF9-44F4-AF63-41B9DD6A6A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F8843BE1-F89C-4009-9808-9D58958ECC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DB2156B3-68AD-45DF-A05C-5629F8FFA4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9F8FE3E1-5B47-433B-93FD-0136A8262E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4CF70983-C36A-42E1-B96E-79BAE515A0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A801C632-082A-43AC-87BF-8DFA5121D5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A79272FF-F941-4D82-A13A-186F78D8CF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4F01E413-6A34-4F3B-8A3F-37466C9BBF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E2F42789-D12B-464B-BD27-74E4B4A02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21BCD107-EE16-4157-AF46-57E9EFB4F9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35FDDA4A-A572-4340-8D8E-CD17A04027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363CAAC3-3D89-4A9E-86F1-07791F6FDDD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81050D87-2316-423F-9FAC-FF06A54F6B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B429F9EE-4DB5-4DF6-8721-82EE10B8E6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C56BB6C9-F29B-4530-89CA-C5EBCDB1B1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DA96E5B3-6EB0-4E19-B548-E42187BEB5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E324088F-503E-4A51-B65A-330EA043C9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0EFE09C9-410A-40BB-AA6A-077F1E015C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1F0144E0-D852-4DF8-8531-497C1AF5DD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59356498-0C1E-417A-B76A-3D00080F95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65209ABA-C6FC-48C3-88A1-9605C29126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E0B5D81C-74BE-42D7-8B32-B42BBFED2A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F4F19ED2-8540-4D1B-9612-6A5827ED7D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8DC41AC7-CF80-495A-8CEA-6CC6D84FA2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788BC593-FA3C-4501-BAF5-CDA4D37020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9B83D1F0-FB42-4284-9D8D-380C5A4065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98202AF0-EC9E-4EA7-AA68-260C04F6DF8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125DA06F-F98B-4D3E-BF7F-E42003D6D9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B4900C80-2419-48C9-8891-0C20D55F90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5B992468-7E2E-4285-A51B-755CAE5B84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268D9223-09B8-4927-9CF0-6C9CCEE525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056C3EDD-09B7-4F12-95F2-9E15E7DE75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D21CDA7-0A01-44D0-9C19-9B0218D941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3AA0AC4C-F1D5-4B21-ACD5-8210DCAC16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5D4F5BBB-07E9-48A4-A1EB-259325365B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B9E6A14F-4009-477E-864A-45AAC58582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E42CAC0B-078E-49D9-938D-756B38C1AD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3560D8DD-FD2F-4236-840A-7A03690BDE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14B9E2B6-01AF-48BD-9AD1-05BAC38EF7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41BB71FA-C8BD-4E74-AA2D-608A379377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9D8934E4-D77D-4D74-91AC-81DF44D3C9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F89481D8-FD49-406E-93B3-6F1A559436F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3B518BE7-EDD8-48FB-80CA-28F48206E7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7CED4E47-E213-4295-B0B4-EC7A69A2DB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224EB1C0-18CF-47A0-BE55-43C1CC1E77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A842DC61-0FED-4CDF-8A82-7D9685A2C9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835B9DBB-A226-4D90-B005-2C621AA589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6B86624B-F699-4FBA-9C07-61003CCB80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685CFD13-B79E-4365-BB8D-09FFE50CFE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00D438F4-DB22-4632-8454-F0B885ABAC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9738782-4693-4736-914E-9B248630A6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E4AB13B4-A7C1-4E80-B7C1-D71093DF88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1748A004-076D-4FC5-9B39-B231893732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96B196F3-187A-4447-AAB0-B8B5C4B2B9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CCD9F1E3-A315-4EFA-BB82-96F5C12AC3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65968066-CBEF-4520-AB27-699BFC0BEB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F373DDDF-6991-4F31-95C3-5B68C284CFC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EA260E86-0B26-4172-8619-0512F8CC65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96D7543E-2281-4E72-AB55-608C813D91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1AFD1E98-C158-44DD-AD51-093713203A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7D6BE8DC-E182-4560-BE6F-F8E5760A43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7210B361-A17B-4AAF-A6B5-F7F932DF69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3558B460-AEB8-47AA-9EAE-FB7FE64AE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7B91489B-766F-4DAE-9400-20CF905B3B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0106162D-60C8-47E1-AA5F-F6BA8B25B7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1F6ED629-D9C4-475D-B2FC-0137099EF0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8D6145B-CE2B-44CE-A2A5-9083EAB4B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6513B4AA-EA33-42D9-8190-4FD73CE04D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799BEDAF-8E90-4865-B9D5-B889B44120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6CCB6A3B-D569-45A2-954F-C9B6698F9B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8AF62D82-D629-4A08-8B43-DE880B6772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CF268518-2184-451A-8E8A-6332E74A34A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063CEAB6-A297-40BA-8112-CAE7E72B4A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E4D5D179-68BF-4A6B-BBD7-CE5A1E9D87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264A0EF1-2BF5-4410-A97B-4DDDDB40FA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3BEB0A93-B0F0-4776-BEEE-FA70F7633C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4D02B665-094D-4BAB-AC5F-01DA67C2B4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95C8CAF3-00A6-40FF-8281-C83B319CC4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F95580D0-DD47-41BD-A02D-1CA1F3472F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588726E3-467C-4785-88E0-A756690E7E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24790F0E-304B-4729-9FE3-C4AAC9DFDF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1482E2D0-D1A1-4717-8F9C-C63E312C8C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92E8DEE2-C503-4E11-BC8B-755D97770B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C3D69058-36D6-41AB-912C-C271DEADB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696EDC74-4564-4A88-8254-B8DC4856BC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9173FAF7-9FBA-4296-BEB0-81E695AACE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46F768EB-061E-45A8-85D3-E73EA61C0D5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CF7FB706-8E88-4136-BA4B-5D3B822157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7796F455-B301-43DF-A62B-274B543918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AF9503E6-70EC-4FCD-BB38-F8FD062421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C98A2C0F-1556-4967-805F-4107BD3553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EF734A-BE20-46EE-87C3-A55B0A63DC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60343281-EBAB-4ED2-BCAA-E4BA86BC3C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F0A68B35-547E-412F-A7B3-8821490959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627BDED9-0161-4E19-90FF-B324EBAD93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19D3C1C5-2DD8-40EF-BEA6-87D3AB55B1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14291AF8-B211-4004-AE7A-7BD3247199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6A57AF23-13F2-4C68-8701-1B0C4C7296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FAD7AA3D-FE50-4066-A1CF-9ED58A9EDF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035F1423-E481-4566-ACFD-E6754B1E39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1EC48C5F-DD48-45DF-BEA5-578B1C85B5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2828C36C-D1A9-4662-B827-A7CED1A7DC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460C22A-CE09-47FF-A186-79A5DF2CBD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6F7D0ED4-2CE6-4B4C-AB07-9A4DFC3F86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A7F6542-BE93-4A32-A749-3CC27A21F9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23F1BC69-214F-4CE1-8592-02134D63E6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5AA2B51F-9240-4D96-8B07-FE676F19E6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12BB30C7-0593-4624-A388-2237DE18D2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32603115-2743-4C6E-B511-49055E5ABC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53CDEB3F-2161-474C-B962-3ECE2C4FC1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4B1421C5-B896-4BC7-8647-59B817EB82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DBC71B1B-4ECD-4DD3-B8C6-129AE70DA9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1E42934C-AC6A-4669-A38D-B78DDCBC5A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568A1-C217-420D-9A3D-7B6B628A2A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9318C62-B864-4737-937E-90B845FCDD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D5F94243-0BFC-4884-9F5A-D99534140D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A12D4F9F-FF9B-4497-9B63-84FCDE438A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5DD2B149-4747-4898-9387-6439127337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42A729AD-93C3-4DC5-A033-6BC662D2C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443781D9-0D4D-4E9A-9BA6-5BD752D69B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BEFCD091-3115-4C93-8867-8D407EF329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B6287266-A720-48DC-85AB-38137BB9FF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433566C-D8CF-4D23-8361-E02A067189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F15DE4A6-6E2C-4E5F-88CB-8BEEDEFBF0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9EFBFC63-D018-4CE8-AFDB-CF170B0C5C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9289CF56-85FC-4664-A7DA-4863B64AF2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0BF1F030-C9C1-478F-B5C5-D70DFC11D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DB91BD4C-AA21-4AB4-AD3C-FE0CEC5C09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7388B6B0-2438-4DFD-9D98-D2ACC1B5CD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FF38A0F8-A2BF-47B4-A2FB-43E05776EE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EED8F711-C435-41A3-B584-C64BC4003D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2D4E796E-E317-4D64-B03C-363342750E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C65BDC66-B88B-48B9-8D74-DD18F88C2C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43B0F330-F7FB-485B-914E-BAFE83AC69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7F158BAE-C3C4-485F-9AA7-EE4240B40B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C2B84416-0050-4467-A06A-05FCBF8831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351DCBD1-BEFD-40D5-B8B7-02ADD378A9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35E3AC08-E9B8-47A2-9695-0D8E5F5B85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38BF1796-9460-4C8B-8C6E-C9B452C698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98A03AF0-1FB9-413B-8902-1977DAD542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9E8AC5A5-055A-402A-BDE7-936FC64DFB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A6A40FC2-1A20-4C3F-89FF-62FCBAFC30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116357C8-EF8B-4CEF-BCB1-C363E7E02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456E4C25-B875-4FCF-A9B7-94412E786F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80FC583E-CDB2-4332-BEA5-2A4C691A2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5A1774F7-38F2-4A88-925D-FFFD70DCD1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908DAAC2-843A-4662-8D17-73F5F8CE45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77937CF-07F2-426F-A2DA-C58E8BA6BD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E3474B02-7163-47F3-91CF-8637373ACA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A5919DD2-061C-4C66-B029-D0E48D2C95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11D7B2BE-4475-467F-8DFB-4BC39B0DA6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0FA8B02E-75A5-4F8A-B496-773777B195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A8931A84-2515-4948-9632-6505C5B91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8E3910E6-C076-4E23-9717-3886047C9C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E1EA4E65-37BE-45A7-AA70-ECA4D55AEA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A57700CC-8052-4566-8BBA-57FAE2E92C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75A7835C-46CE-418F-8B45-21FB6A2D7C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7774F4F5-D744-4C71-9FA6-5767E8B127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EBAE4895-4E8F-42A2-8031-9627199F76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9BCA7900-83B2-4CBE-9257-1109DA82D7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2869ECE8-ADD7-4D37-A253-A338678C2F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D5C52C17-7057-4B11-BEC6-79620D7EC5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C0618C97-3AAE-4C09-B0E0-4E07C079C9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277F3526-AD57-420D-BD7E-D6915B6EFF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FE535C8D-F469-4B70-8981-6AE213AEA6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D59EAD0C-8740-4CA1-AA48-00A78850D4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62AD3AF9-2F14-4E17-A129-4090B0A091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4BD8523B-ED01-44C1-96AE-A81F6C1B00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0F979653-3784-4825-BA5F-C73C462A82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5E8ABB10-46F9-497F-9B18-17B3750EFD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D94D4036-A02F-4CD6-BA8B-5797E84813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4A1A2379-8A97-4D44-96CE-A9CB1D7827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F05BA35E-0E07-4B0A-A438-1355C39BDF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CBCF4D12-7F88-43DB-8AD3-A3781D106B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1CC072CD-4C3F-4D53-8FEA-91F3E8DBBF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7E699CBC-5FA3-42B1-9836-CB1CC6D300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655EA125-2CDA-4280-8BF7-22267E135D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F89CF30E-5B5C-4FEE-92C4-88410197BC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D6ECC976-438C-43F1-9FC5-E2043AE57D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A17DF4E7-522D-4DE3-90A8-5C12833F4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DE49FA7F-C25C-4D6F-BA66-C5ADA5339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E744B4C1-49B6-4D53-BD18-BAA7B7B105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9894A8EB-50AC-4B99-AEE2-E78F3D07BA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8CA7BEB0-589F-4FEB-A44E-B5AF57C755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3F30033B-958D-4800-B02D-EB777101F0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DEE0F2C-1ED2-4D27-820D-C12E30F0F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FF512BA4-E9C1-49FF-A570-24C7946FF3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CAAC1A6F-5566-47E2-8D92-1239CC68D5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052625C5-DC9E-448D-B13D-97DD534881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C742680C-0D4B-421F-800E-112F03EDB2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B599A6CA-EF23-42BE-A261-C3B4436580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419F0F4F-B26A-4815-9CB7-6AC9224172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ECE67636-7600-45FB-981B-6057FF18B3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21EEE121-12F5-4A09-A984-BEA00272CD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068A66D1-541F-4FE6-A007-AAB6771D3E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EAE049FB-1B54-4CED-8D17-1FD5AB78A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47C98C52-BAB4-4A50-AF54-FCEF46615B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BFD0A725-55C2-4F56-AF20-E94D5FFF39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382D1CD3-E649-4A93-8A27-6B4DBBE8D1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45461BC4-37F6-4299-9960-A7600FAC40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C0361123-75A8-441D-A35A-8CA6C420D2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8C274BBB-D6D2-43A4-BEAD-9565AC8E03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F2B82858-913E-4791-9ECD-7EEC3C614C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8D445546-6BE4-48AF-ACEF-356A22B996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24254587-9CCB-44DD-898C-14C4FB1A39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B8DB2AF3-53F5-4440-946F-9D01CECAE9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3C93C545-9C4D-463B-BCA3-E0826489526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648D15E5-462D-44BB-9126-0E13869E18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8850989D-CFF7-46FE-90DB-3C60AC933E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C605BC81-DEDD-470F-95AF-8D17EE53BE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537425BB-FD0A-4613-A0FA-7B4991E32C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E40A3A33-74F2-495F-9A77-C4047DECA8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C07B4CA8-F399-46C7-AAB1-D07A63582C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0DC8FEBE-989A-43C4-9A1F-83E4654B11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F0141C1A-658F-4382-BB57-2F5193EE11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EB181EBA-15F1-4486-B734-A1297A5DFF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0AF42E65-FBB1-4C0D-A679-C5560D30A6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F89600C4-2450-415E-8F1B-9E43E9CC40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3C250E83-D233-4006-BFFF-B7B7A86993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5A6D808E-DC60-40D5-ADF3-F48CEF487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9D814977-8C3D-4CA3-A309-2EFF304C64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81629A5B-2223-40B5-9EAC-9AC9B300F12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F1994BE2-36B7-40DF-8E35-45377078AE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FED1F78F-1B31-4535-B137-3AFE74E5B0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86C006D2-7F9B-4609-95DD-A461ADA34F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01739D0F-D5DB-4CD0-A5DD-6B3F71AAF2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C2F6BB1F-6C88-4446-B021-E5135BA5AC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390AE728-6C16-4E57-836A-55CCF6FD7C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7208466C-095E-4D4F-ADBD-03566ACF5E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2EB4C75A-E464-4229-B1BA-EF64AA80DC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797E5E05-A271-4D70-93BE-212699ADA7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BC90EBF8-F2E7-4941-83C1-5E6167F2B2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47C57C95-A87F-4BA4-8889-90316B1FEF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4D569CF5-D05F-4E55-A307-366CC530F1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B0146626-24A4-45AF-BCFB-538FC997D0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CAFCA7C4-CAD1-4884-96FD-4E53D6B090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9867775F-056A-4E1C-85B1-10A3C0648B5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63B75DB3-F2DA-46F4-9154-9041043950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C623F562-7AA6-4C80-8E48-C11C8ECF89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B9A381A8-AA7E-4A17-8D04-20F4A4BDFE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4190A25C-5E25-476E-A6B9-498FCE30DE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31410369-EB03-4000-8850-0FF8BEA10F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FE614110-AB65-4816-86FC-654B0E112D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00F268A9-74B7-4FB7-946D-D8AF0C0006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A464E429-57DE-46B5-A756-EBDA1F4565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0E4D578E-DC70-417F-A86F-CD48464377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5308318E-170C-4369-90C9-602EA911B1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83F9C1E4-C0DB-49EA-96B2-194C8FFB2D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9707217C-E293-4E8D-ABD2-CB98587FAC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A7A50E52-2BEC-4729-AB97-04737F8C58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146FF152-BAEE-4F5C-B952-5F8A3571C4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6F68C564-2B1E-4302-9D93-CE3EA2723FE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AD928E7-F532-428D-B117-F2C1C15DFC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2FCB34D6-EF8D-4C5B-AE72-E51405F95B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F9B76A1C-E0E5-4339-B128-44B51E25A0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B41309E9-49EF-42D7-B460-2A58F4D3FD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F3833FDA-307D-473E-A3F1-0369DF0444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97C47C68-BD41-414F-AFF1-8E8C62E607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7A0AA87-DB40-43EE-B654-5473837046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99457F17-B68B-48B5-B87E-71BFBB4763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B8418A7C-FB5D-4F15-9665-5F8D1592C7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71FCA5E0-E1F5-4954-AC9B-6C1F113346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64F57CBC-057B-4E69-983B-5FF958509B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AF3C00F3-B885-4D36-A1EF-14775830B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836DB9A9-354A-4146-8B20-336C38A147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230D3D8C-3271-4CED-BB41-3C1F879241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BF027440-4928-4A5C-A8F5-760BFDC3665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20767626-4014-477E-9349-E870CF4740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6F2AB78-9B7E-45AD-A2D4-618C96ED0C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C17960AE-C443-4589-BAFE-26B5F30CED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74BC2173-F7C9-4B10-8D72-62B1B7B1D6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4B6A86A0-A093-42EB-B6D3-7F5CE0B4A9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E0A378EA-6938-457A-BC4F-045A972811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EEA60BF9-31AF-4B39-A0B7-AA4D700875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F09BC652-06EC-4EF6-979C-91FFEB4127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71A7B336-7B92-4D29-AF73-C7BE06B749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A4579F8F-C5F9-41EA-939E-AC732FBF27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05A86B27-54BE-4056-8691-C3B5B2CE43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6B584B05-D182-4329-B9CD-8FBD5AB832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43252C4D-B22C-4BF1-A626-107F482308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9C495966-1D42-4899-9E9A-1B5E3EF69F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AA5AA91F-BCA5-447A-9841-5BBA166CCFB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E7FE7A88-E07C-4FE6-A651-47D0A07B17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CAB05AA6-4E67-4108-BA21-5B8188E5D8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EBA4120C-3487-469C-A58E-9EE5A855D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CCD249C4-771D-4B40-8127-DCF5F360E8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D4E9D53B-C0C3-4FF4-B0F5-830C2F9E93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5938116E-A772-4F5A-85F2-356353D3AC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7103C1B4-AFD2-4B7C-8131-BB3D80155B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F2F05E1B-F4B0-4970-AB16-65F216B3CE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DC34EAA6-5763-4687-8DBC-05DE8588CB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AE6DFA62-08D5-4847-BA1F-48FFD93CD6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973A82D0-5800-41D0-8472-3E475B5760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FF805814-4D05-4B95-B559-4655F4A4CC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DBB75C9D-B779-44B0-8647-2C58E9639D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8D3477DF-CF8B-446A-BC0E-62EF6A162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8F308BFD-9E25-4A5B-B67D-3C0AF21B1C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F3A93877-78EE-456E-B053-92EF08210F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559EBB36-D802-4E92-9C9D-16AA181F8F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153611EF-E67B-4B77-ADAB-CE999FEC43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BA7FB404-0A4C-4B5B-86ED-F17D16BD6A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A8C81DDB-E568-4C2C-97F9-BFDBBDA995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81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B2864484-C526-4BF5-B989-81F1DD0CB5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9475C6C-D319-4454-BFDE-2C5C99F72C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A11CE1C-4BB6-4507-BC7D-7E2D7C401E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7B5CCDB-EE4E-4FC3-935D-B471CF9321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62F9819-5907-49AA-9B61-1248A616F2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CB2DDAF-B4F9-4BEE-8196-0062BC8334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3B93390-2AC7-4093-9594-95AD42DA35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3E781BC9-B979-4C59-98B6-77ABADCE04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7D7B008-1F05-445B-8918-0E3CC2434D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96F2EE2-FC71-4EF6-A0CC-0D033383DBA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FC760819-7AA8-4FC1-BD13-4894974C0A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3616C52-49DA-4E42-98E8-4F135FA965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5DFE53E-9A86-43F9-80F0-CA98931EDA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DA02698-826C-4D7A-8C2F-DF64AC82A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641ADD4-F364-48B4-8D79-2E76065B34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4CB9237-EB65-4C45-8CEC-6286B0E7B3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2A87E15-0A06-4D96-A6DD-7FF9A55B53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3E31EA5-C0FB-40B9-AA2D-7F710E0973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CED4439-E470-4041-9ED5-4110B30A68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B80CCCE-DA56-4B38-8802-E49ABAD552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19E7B03F-4BF3-4301-9266-8DD5674DC3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895D057-6B40-440C-BF4E-6D85285C12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AA3E385E-B534-493A-81CD-5B87CFE26B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1BE7927-32D3-411F-B5A8-2370BDD9EB7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296A08D-FB8D-4227-AFF5-654F350602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BDA52AF1-8EA4-4CD6-8C4F-3501435ACE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EC37532C-EBCD-4182-B9F9-EE19656F91C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9A6069D-3476-4E49-99E0-6FADE2CF5F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1D2ACDE-03DE-4CF9-A415-C2B0ED0D92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5CF6996-327A-4F1C-8C9E-15185C6A27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91FE710-271B-4983-A0FA-1F48C63AC8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3041459-12B7-4FFE-81D2-541A5F3E10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2F6A552D-CE41-4A1A-8D4C-5A63F91D50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B5A07F9-9096-4D87-B1FE-8131530144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252F1252-F1AB-455D-9A4B-BA7959FB89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BA2F9FC-9B20-4DAE-876C-EFE2253366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85016627-C860-4376-91E5-4B7356BC98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45B53D9A-E8EC-44C2-AC20-C11A946715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C787747-8BB7-4C71-A787-D472E74E43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31456B75-2792-4161-B612-25964C7B49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74524661-9208-4D3B-BC45-32FCA92F1F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CBF4682F-031C-4414-AD35-BA76680C6D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8F7504B-CF5F-4079-8A63-0770097153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1C588FD-3F28-417D-8C41-2025200CE8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7D1FE775-57DB-4610-8677-3186657CA9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FDAF0161-08ED-4937-B422-00A551E1AA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5ABF4139-65F0-4337-81E4-41BF008DAF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DD4BB1DB-2B16-4F2F-AC58-B3F58063CA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5C68828F-53EF-4CF5-B3C5-C72A6F5251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2DC4EE4D-9C95-4F26-85AC-A3BBFCBE79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3E1E313-ABB9-4879-86B4-B5D88B48BB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AC84CA10-67AA-4067-B6FA-6F24666FA4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6E681001-05E4-4BB8-B4E8-571C03A05D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7B939EE4-D632-4C37-8B15-6C68C3BEDA4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43B6FBFE-12CB-4A52-9808-7DC7EC9B0F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F4BAE6E4-666C-4232-B33B-4CA2000C8D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7916434C-BEA2-40C1-A6C9-C335986D28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773BC665-9204-4761-81D4-645121C8B9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08B7DC5-665F-414E-B462-679BA00EA4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E323E158-2F8B-4727-A6F4-39C12E8D46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F80BEA99-F1E8-47CE-B9A2-7B2E40B99C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9394860E-D48A-4829-9373-C157022702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D7B075A-370A-4304-92AF-5EFFAA3E0A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E599CB1D-B1A8-4C36-A8C0-3C6847A620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A712F67-1B31-48E6-97B8-AFE16005B9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1F93B15-C1E4-466B-AF51-67E80A9DAD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302041AA-19DA-4C12-A43D-E8DD5F1880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549BDC75-0DE8-406F-BEA1-6BC1B2471F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6FA58264-8B2E-4A09-8BE0-6B311C72C3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3AF07552-185E-4001-B4DB-60AEC8F840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79E7A65D-371A-4A03-9A7C-797C04E83D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1A1A734-AA0A-463F-8A9A-4003B43017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F0FFC312-5774-465F-A150-05391334E4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393A1888-24E8-4B80-B796-DC2D7D7359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FBAF837-3027-4E4E-93AD-DC567BE932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FA3FEB01-DCA0-482C-83BB-0505F3D0A1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640DF8E-F974-4E8A-94BA-29D9770A95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E4013FA2-2A3C-4F8B-B355-D0F091AC7A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392AB4F3-6FDB-419B-8294-DE031F199E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C295182F-93CB-4D94-A442-7F9FA198CF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1818F2A-5422-41AD-BC25-2C419CF010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2620CA73-66E1-4EAF-8DFE-6432E872E0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1806B5B4-68E2-4611-9A8B-293EE24E1B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79DBB203-B59B-4C50-80F7-EA4CE493DB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77EDFFF4-EDD3-4E85-9249-5F5026E48C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ADBFA67B-C443-46C3-B342-FB926FD6C0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4D53A3A-B66B-4251-9EC3-53AF275618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2ACFDA91-C363-4B7A-962E-FA6DC0863E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7E030F76-755D-4762-A414-1C2A6C4C82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DC59080-0F15-4AF2-8A62-5F3D855C65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9D3D31DB-4FD5-4C6F-B0EA-B87E90DA27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793C2B7B-9BCD-4A16-A276-BCFD9B55B6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3077FC3D-A92D-42A5-B7DA-91CA4E54CC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62423E62-0242-4362-929E-6DDADC5CB2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DB8F823-357D-47CA-BB22-344401D7F1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A2E52AEB-9D6B-4B2F-AF94-240B1B3832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FEE639FA-09BF-4CDF-B784-BC3C250742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1A45E72B-3C04-4303-A1E1-1E8074D37E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42E8F0FF-DF62-42D6-AB72-99319E1B11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722ACCCE-AE74-4CDB-89FA-D00C280B77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3F153B2F-3E21-45C1-BAEB-F7EB728759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F196DE0F-F3D4-46D1-98AE-B58DCA6A46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E06258BE-0D06-4FFD-9E09-7181034DF3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328AFDA7-42C5-40DE-9CF4-BA4CB18250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E043A68F-6C81-4BAA-8AC4-81FC728844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58365F-3FB8-41B7-B006-36DDE12011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7F12798C-8A75-4A11-9541-27EEA064D4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A5EB2C19-7F0E-4B69-A25B-3AF176B61D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C77D9E90-4358-4E14-AB14-C5F066BF9A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EAE3F41-1C7F-43EA-BA81-B3EFF06A80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525FC90-F90D-4F97-8F85-00018AD968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C7BEFAA-D8CF-4759-B088-6D7303CA87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573FA113-13E9-46F5-AB71-1F0DB80D19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517DF956-DB15-408E-90C7-38E06125E7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FC77EC8F-1B42-4FBA-943E-27A63223B1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ACE6DF61-6141-47DC-A420-F794F5D89B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244D3DEE-0B39-4935-930A-75085B94D9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83F83679-D061-481C-B214-3ADED265D7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3CE83D9-322B-449E-B88D-FB181489B4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D4FC9E35-BC91-4F7A-B53F-E1C1771555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B7C02005-46CB-40CF-B351-F19B77A77B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679AE550-464A-427E-B549-F6D139CC54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B9041CF-C7C1-462E-A8C6-519BA52189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D736379C-FB82-4E86-A041-631EC2832B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CF2BFB2C-E7E9-4235-ADB2-AAD7567A10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7A87CB4C-282F-46ED-B36D-89FF7E98E0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46B2D97A-63FE-4DDF-8CA5-45D70A0626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8CECBD4C-4111-46FB-BA53-8B24773C94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85A1C132-5AF9-4D91-A9A7-8C644938AC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5D521ED7-A47B-4441-B8CE-7062FF85C7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F460C387-E8CA-4F5A-9DF5-E788BD892D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B19254C5-64CD-4708-896F-B08F2C76DC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A48ABC-1854-45AD-B194-C696A92B26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48FF289B-B4B4-486E-80BD-2690C7169F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FDD72471-8D91-4B9E-B171-80F2616778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BC96E816-2159-4798-BBC3-F0FF158775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E6DC16E3-D99B-4F99-B41D-CA5D4338CF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B3BF5EF4-E15C-440F-8E85-2B116544DB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8FEA3CA3-8993-4D05-ADF9-CC0B15CF78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B63D0596-2A2A-4F8A-9E02-B8E240F288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597FFEE0-98B3-455A-B524-D99706C22D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450FDC9-0474-4D3D-8729-19EF579389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D04BA892-4F51-4F24-9657-9121D0EB6E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2A75E688-5BA9-423C-8675-8A04FD7D34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642EF88-ECB1-47C8-9CA7-4C3154554F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6235666E-1A5A-4287-AAD3-BFB7B51BB6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457DA099-A013-4D3F-B929-765E4FA6A8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318E0559-8DF7-4922-9B8C-BC98AEE85F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6D795ABA-2E07-4861-A32E-EF384CA7FB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8658CB5E-390B-4BC4-9425-186802AADB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3917145E-B072-42F1-85BA-9B2B101102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FEB559FA-0E5A-4325-994B-7E743B9326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DF754C27-5CE0-4A38-A1A4-CCFFF77475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F42C556B-712E-49EF-A5F7-4F57428706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D33EC26-20F6-472A-95FC-F74086343F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140CC436-F727-4A4F-96D5-7ED14CB9E7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2DACE86A-75E2-42F7-A4D8-527CA72253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E93FCD09-8E61-45FC-BCFC-C47E181152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5F84B6EF-2995-403F-9525-41F2B7CC30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2A97CAC-CE1F-42AC-A3C6-016D0FB90D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B197FB51-CE8E-4374-BC12-69A60A999E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B21DCDF-DA9F-4151-B5D2-87EB164AC6A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971689E0-9D9E-4441-81F5-CD8E504AF1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FE35B4A0-1979-40E4-A383-876C4B2B17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A93CF812-0C2F-439B-8F96-5BB9226593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6D8B10BC-B981-4574-AB3F-31CF7EAA7B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38DB0E75-22AE-4829-9562-E483C8B361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4421DF77-DD57-4982-B290-2028C2AC79F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4E0A8B09-0C94-4E2A-A2B3-8F7626C84A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CCEE27FD-B5E8-4A89-BAD6-67AB79040D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3DD9C62-6C13-4B10-B5F2-0C5553F93F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2E69E8D4-BD29-4586-9700-E95ABCE294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C41476A4-AD73-4E97-94D5-AC5FE5B803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48230CFF-4D9F-49C9-89E7-0BAE3785AC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B0A753FA-69B5-41D8-B4C1-CC1B781C29A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50E65D32-226E-44BF-ADEC-F77EA71F40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8E6F0C9B-F4B1-45D0-89CD-753B74B17B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22BE321-8FD0-4A07-A5F1-E8115E3074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CF1DC248-CC81-49E7-85CC-97E6FF5C9D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D4FF4BA4-34AA-498F-9DBE-27C7DA8EC6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7428E25-9FDA-4CF6-804D-C54285BC3B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673E62E8-6685-4E0C-BD28-7224B8D43E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AC883DA0-F000-4DA9-8CDD-B9BABD4274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C535E8D-2A69-48D2-B8A7-C0B1BCAF88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32632113-DDA8-41B8-8779-3AC8B02EEA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B7C64637-5210-4A81-9551-A85449D7EFD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FB6E7391-1475-4E1F-930B-12150E5BB1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A432970C-932B-4DE1-9A44-94F0DA1FC6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E536EAE2-4130-4A41-9902-4A94FEFE2E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874E5E3A-D798-4F6D-ABA9-E0F7ED3278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43FBA322-1389-46D1-8FF9-4419A5416B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8E0DDA82-BD8A-4C0B-AB86-7A35C2E9C7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BFA1949E-1DF3-49B2-9CCF-C18FB39575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8F0CEC9E-B60D-4D52-8500-9761044D71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F7DC6885-9294-454B-8EBF-9BD88C3F54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FE2C3247-B42B-43FB-BB39-FE441F69EB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BC56AFA6-2EB3-437F-8070-BC0425689F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482E9CCF-92AC-40AA-AEF7-CD75519E97B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590DDBF9-7B11-45C1-A064-4F545069B2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29874293-8DB2-4887-A360-E1A3F90413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B0573B24-4EB1-4B54-AFFC-E1D94D61F3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3938FB54-627B-4529-A2FD-20FE7DE302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C9CDCB7-BDCA-490F-A0DA-5A982FF7D7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517E7733-D9FB-4D35-A6EB-FBE70718D4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2E62B1A1-1BB1-4272-BE1B-DE8D536DBE3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A27D8949-EAF0-4216-84A6-56BA62576C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A3D6688F-525E-4284-BB9D-2EB4809F1E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91C7BA77-6730-4083-8675-5B10DC51B7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654D62AF-21DB-431A-AB70-7F0E32401B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5A324621-D90D-4D2D-AEF1-F88FD07417B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AE0C87D-FF60-4265-8409-D3BBC43A2CC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B359B0A-F4CA-458F-9374-56303CA8F3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274D65D1-B300-4773-B04B-EEE801134B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C9C7E6F1-BB3E-4FC9-907A-F744D0E58C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A65A61EF-06E0-4267-A2AB-D79B5D6B68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9DAC8B1C-CE0E-4A56-9F21-E0F302CF96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7ED2E5DF-EFD2-4F38-98DF-0EFC31D81E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746769C8-E304-42DD-8D7A-6A77AAF4FD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E49BC9B9-A376-47B9-AC5F-16164684F0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C5DFB8FB-194C-4A79-8DEA-89BB324C78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8C2575FB-CFCC-424B-A03E-0F02814A6B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4364F44E-1217-418D-BBDD-AC702D4A75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30BEC02B-76CF-46B9-9B78-7DF783034B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A6855E38-88DC-42D8-AEEA-03C984916F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B515E582-573E-4EEB-864F-02387068C0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CADDED94-6860-401E-9941-0DCED7E508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8E3B445-B6DD-47EC-B197-24C79DF1B7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901CA0FE-818F-4ED7-BB99-242F0A8CE5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5B21E10E-92F9-459F-9ED5-E98ED0FD28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387B7245-E2C4-4141-9A8D-C1583B5799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69F9EAA0-14B3-4A80-BB30-7BF1E34F5A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CB6EE64D-B383-47E3-8AD1-1366EE4A9F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A2A52467-EFD9-4A9E-A1D5-0BF18028AC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2F6C102A-21E1-4ABA-8C77-DA1CC6E619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2B2D4442-9106-4B4F-82B8-6E2B1F9F47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8B03206A-3D6A-4F35-9BC7-493A39418E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2E47ECA0-EC8F-4B0C-97E2-DE5DD3A361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FDC30864-9577-41F3-B2B8-BC4F0DE665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31820FEE-D05E-43BC-9FD4-3608C600BEA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F8FF74D3-4450-4966-BC8F-5BA9579F62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3A947000-BAA2-4223-9470-7516DE107F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C338EA5B-E475-4FD9-AC37-28ACA5E525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690E63BD-459A-41C8-B63E-39C71E60E7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0973565E-38E1-42BD-9194-749C678A06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945D27D9-ABE6-4B07-9FCF-F1AA698EEE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47EFB7F3-9216-4956-A351-F6472C4B0C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0D4C398B-BF1E-43D4-8E4E-67DB077495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4BC4C733-F0F1-4ADF-8B61-FA84B0750D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2F37A60C-7860-4908-83E0-BA759DC864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910FD963-6DC7-4B52-8F8C-3748C9B7E2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415C335A-FFB1-48C6-9F27-02FBA4E3FC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1DF5ABE5-05DA-4BFB-951F-4AE76CAAFC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416F5D40-C3FB-4BC7-8E46-E4CF14AD4B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6B8E162-699B-4186-8A8E-925B3BB9D9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1758449E-FD26-40AB-B925-84636896A2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61B2E3-63D3-45AE-8753-3553854EEE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D7CFBC11-4A90-467B-A279-77DFE81158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F653899B-AF79-44A1-B22B-D1796833E3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6E31C99C-2BF5-4744-9300-09324539F9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C03947C7-BCEC-44AA-B9F8-DC9029E33A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CC5DDC4F-C8D9-4036-9958-5F3BD80F6C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5D723134-2737-4116-AB00-77F986FCFB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F76801A7-E1AE-4DD5-AAC6-6BCE2DB22C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AF7AD0F2-A896-4DE4-89E7-71B2CBD6AD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FABB7A4C-8358-4206-9921-CBCC6C1A32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E89E4F53-5A11-4A80-B017-C60021CF62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C54889C3-A4B0-43FA-A1E0-68F33AE905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2CB50F18-03EC-4E07-97D4-D8693AC62D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0AB51DB7-7353-40DA-B36A-3D24B228B9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1F27D09D-FAF6-4A72-8391-15675BD917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73B0FDED-08DE-4C92-AD2D-71831EF6E2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079A9177-529C-4495-BA92-717000C26A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1D9AA728-8C4D-4946-B75F-4E7F691409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5D3CC5E9-096B-41FD-9142-3D58F8573C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A4C1F581-C9F1-40F3-8D3E-42D9FDCD3D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E5BF702D-1932-4BCA-A67D-3BEB2D2A2C8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E350D5D2-BC93-4CCA-ACC5-58591FF961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FECC72E9-F092-418B-B30D-955D157681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3B8204D1-A3E4-446D-988F-4656D691B7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BD57E93F-CC4A-4B85-B16C-4CDD047890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80314AE8-FDDE-4EB2-8652-ED9507446E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B2A69E57-C87E-47A9-937A-0C12197084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4387E72A-32D5-49D5-80F4-801A3C0F09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2E3234BA-EBCB-4989-876B-FA80AE37E7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04611C00-CF7F-44F6-AD67-C840CB50E9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F2335FA9-AA21-4542-8020-D315D42E10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43A47B7D-7A3F-4A96-BB8E-9E1D217882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5C9C1392-20DB-4D66-B626-0ACE0512E5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04608AAF-2DEE-4022-811F-174DC3B1D5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FA130C9-C2D1-45C2-B2AC-6F3436F649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EBEB12C1-6B46-4F67-9887-972C0EEDDD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CF357486-AF3D-438E-973A-C650F9FAD5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D2548753-1075-4631-A27D-9655F4BB4C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D8E6661-6D05-4047-B5CA-8636076C7D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F7C5EE6A-C4C3-464E-ABB1-7683AB1B75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F836101C-45E0-452E-A2F0-6928A83B53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89C9B365-0C11-4F67-A6A4-098D3E63E9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CBD7DB37-43CC-41BC-9CA1-F368BB5D0F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CE21EC91-D43C-4690-8516-0A1DC4D616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9412FE85-D066-423E-95E9-6659073B54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DD26B0DF-F876-4CD1-9873-2522DF64E2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4AA863F4-86A6-4302-B536-B0020E6880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CE57E539-2BDF-4F93-8DE9-DAF29D33B0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6057E110-7307-4650-8745-2D9A94E062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CA808AC3-235E-4DC6-A0A2-8B66DE5A9B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525B5D5E-032E-4CC9-9547-7AD88C529D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3BFA672-F421-4997-A40F-ED83E10E48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4640691F-C1EA-4E0C-A506-17C365558F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C7E96D64-CE38-448E-A0C4-352D0640F6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1719DF8B-70DF-4682-B354-B6E05CD1A3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EF55618-F3F3-496A-871D-7462FE3D5B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3DE75580-FFBA-401A-9390-E2CBFE0B0A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7C79ECD8-86D3-479C-A571-77AF00B94D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5C701C51-118A-4532-84ED-E244710B9E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D34996DF-BABF-4184-BCE1-53B5C1DC72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E1C7317C-3AC8-4BE6-BDFF-9267DE6307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EE40DCCD-C484-41A2-B298-2CECAC6ACE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11E6F71A-6DD7-4941-89DC-CFB47D9F14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3F3AB237-3928-45A7-B6D4-3B8087FD2C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EC00CA10-3B6E-457F-869F-E8495B9E60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7A5DC833-A1C9-40F2-B585-FA04D820B0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41DE9438-D237-43AF-9969-424C7ED4F1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7B3D8DC3-4C26-432E-A6CE-C5990BA170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D5C72F98-76BD-445D-9D2C-073A1A3600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D7A002A7-0BC6-494E-9E72-BE1BBDC194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C53CFC3A-A136-4644-8802-CE89E16364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81BAE240-8B86-4380-A2D5-4F7CDBF2B9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AC7ED92B-6A43-455A-B84C-6DE8FF70BA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133581AC-A5B1-4F79-9797-CC0C94687A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CBF86C1F-8229-4669-B238-F262BD55B9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DCB22D45-4FE2-42F3-965F-68637F2A0D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280E2B90-6BBB-4082-B089-AEBE11A4FA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C7A63E0F-B674-426F-97BC-D4B635968B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BC85EB8E-8F0C-4C20-8D96-C49A0A7F0D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B47B9D92-6592-4FDE-996D-A3BD812511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6D2ADF00-C4D2-44BB-A7B7-5BB24A7EE9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08BE01EF-7F7B-4331-8261-0C6861ECC6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AF6BAD0C-34CB-4519-9147-B34E479237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B45D1FA8-9D4A-4FA0-B5C3-293E34608D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535E4797-4400-4ED5-A285-B906388247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9F568560-26C6-48B1-98D5-7989347942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F57272B0-1312-4FBD-A612-A011C30DA8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7C13141E-C541-4BF9-9C5A-1D4F6275B9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C183F2DD-CDC7-4441-88AF-A948D36DE37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85269000-0F6F-4EA0-AF48-D84B8AEE3D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F9905959-5B7B-435A-A7E4-33536F2816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57CA8490-51DF-4A94-B76C-21F95B90CA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571B0729-767C-4107-815A-95455A2F1D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6499093-F6CC-4E04-BD7F-488CCF383A4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4853CC13-18C5-4A13-BB8B-282A40AE12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D3139189-4038-4FD9-96CA-4D23854B73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FFD150E2-0647-45F9-AD04-BA85F54A5F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055543F7-D4C8-42E3-80FA-99643C7986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8952F8CA-45F7-45BA-ABD2-4F6D96FC561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CAF7052A-8574-4A77-A878-54750E204F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28612641-5738-413C-9CA1-96713180A2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D38EC89E-504E-4564-884F-18CA7E9412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2688D9A0-CA11-4D98-8BAC-B43EB43F60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668791D3-7ED0-4717-9385-7E079B3321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05345789-C905-4217-92A5-2F902877F0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B90E712A-6389-4C79-A40A-94F79E7C7E3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1A73049E-AA2C-494E-9B16-511C91E970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560CB198-E24D-4CF9-B834-7AC20E990D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80DECA2C-988D-472F-97C1-FEC7FCB17C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6B4EA100-75C9-4B75-92EB-3121927276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FEE206A7-C9DB-4B95-92B5-91DBAE4FB5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4806DCDB-3441-4068-A404-7F51308387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C656FEFC-6038-4CB6-9FC5-C88395D327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7BC04CD5-EB82-46B2-8122-8499ABA0FD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37AACF0E-4418-49C4-A87B-9B39670D46A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1C92399B-35A5-40B6-BA02-ABEDA2DDB6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8C9B49F-88EB-413C-B69F-F9DC3CC6CD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088CBC96-1455-439D-8AA0-5878762D3D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9AF171CB-B24A-4C44-A412-760F47A9CB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74424A9D-7251-4780-83EE-44E66CB26C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26866ED2-CFEE-46A7-AC5F-062FB16A36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1ACFFAB7-61F1-4927-A6C9-89F74BEBEF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40F1842A-AC31-4323-AB6B-19F628D567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1FE08AF0-F08E-4D74-9E40-6D644EC5E3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3A6341F8-A46F-4841-9FC1-601BF97C8C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FF8CD4C5-1108-4B18-9C47-F1D82A9A14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E5F1CAB7-0983-4685-97E9-D63097FBA3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68C579F9-979D-496D-BD28-00A8CA503F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BD06CA86-EF19-46D9-B9D3-23E7EDE0D7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7CF78306-A160-40F2-828B-E118CE3F70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0389641F-66A6-4129-B80A-FA83181B53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EAF72878-31E2-4C24-B5E7-4E247E8A51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06A1ED26-A3D2-4965-B406-2E1AFB5542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B681540B-F0EE-4217-AB23-D4B2105EB4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7A3E1420-360B-4688-A504-1A7646197D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F8316173-7936-4408-A276-73ADB937A9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B730207-3CD0-4776-869F-3433AE5EE63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B1ADD113-AF97-496B-9B72-144F475FEE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86FC2AC3-C4C8-4ADC-A718-24735130DE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64AA5358-A3A0-448F-B218-53A164E0A8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96F63F09-21E2-41A5-8C36-10101AE27B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29F9CAF-2A3C-4F75-B8F1-ED45491AD4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DBCAC3EB-7675-419D-A027-02F8CA36E6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29C04346-0D9D-46C1-AFEB-8B381A4D3B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9B15BF24-8E37-4AC1-A885-0DECAB784B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5335733B-33A2-4296-94DB-F34797A2F1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709F881F-5BB2-4CB8-9B44-7B198421DB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512C3D3E-00A6-4678-9D51-71E887DBB8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C04EC222-A765-4898-A7B4-3AD44C76EE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B07F4EAC-E849-48C6-AD40-6966A1D46C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7189FB64-8D32-4B12-89B8-48F14B4FE1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539E152B-6918-45CF-8C5C-8BF6EF140E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63748060-C029-4AA3-8E02-C2D3C8AFC6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A6B92A4B-7C18-4F1C-9403-D2F02BE681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4C227B57-7CB3-49A2-9A54-02569C9932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D2677B75-8BF4-4720-8115-BC45BEE068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C50FFD44-05EB-4F0B-8F79-A78AD018D5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BB33776F-7D89-45FF-A7D0-2AE3646AD37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78057F72-99FF-4C83-BC7A-1842993345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C258A228-DF4C-437A-B19F-872F3AB3474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DF4E735E-2C66-4471-986D-FDAA3F0DEDA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92EBC140-F936-49A6-AD02-758363257E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B3D50DB4-F1DF-43B0-A248-415833EB1F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D1A3C21B-55FF-4619-8730-C7200B679C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4E6B6C76-7117-4147-8341-DFD2A92E46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92DA68FC-290D-431E-8BC0-3398BA2446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2BEB20FD-140A-439D-A763-FC5BE84CAB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22A4C12D-3DE1-47A7-AD06-E4AD71DADD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51CAB2A8-8765-4CE3-BF48-3A6434F5A3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6E5589E6-5131-4393-9AAB-FC4FAD229F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9D8D3BC-C8F6-4DDE-B116-D021F60737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09710875-983F-467E-87D2-2F358C799F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7A8AEBBD-5660-4BFF-A862-0C3B980917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35EAF202-035A-4D0B-8EDD-AD9EBA5655A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215B11DF-B82E-4284-A26F-24C9800ADD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4EE3ACB7-E0B3-41EA-B82F-8752539334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30BF8825-202C-42DD-982D-963B1C17A2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9EF085B9-CCFD-4A01-A99F-EBB5A2219F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96FA4D70-3991-4F87-8B55-C77939558E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162A697B-BF1F-4AFB-BFA5-882FE35880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C77CFA81-D0CB-4F02-9324-2446819C86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B4EA98A3-4D5C-4591-B983-9288E4E3D4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A4D4A504-9B86-4A4F-9F34-0EE0312949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EE37FF28-546D-41D1-8806-F19CB0F953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93A1EDD6-6DFB-4A3B-9E75-2E2A82FBAA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5E1ADAB3-5E90-4F62-B4AF-985B5EBB34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26DD3DAB-D65C-4971-BEEF-F371D51676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B898CD4E-1567-4ADA-91C7-65F3CC3A58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2924ED2E-029B-429E-9CD6-8731586B8E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22A0A5AA-1876-4AB5-A8E5-32AB69B364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CCF3EC57-F315-4F24-9303-049706ECF1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9B33912C-FD92-419B-8207-48CA81217D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B04EB00D-0558-4A26-94C0-6C12D514C5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AA24DB50-7ADF-4ABC-8B0E-72AAAF2304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08EF10EC-FA97-45FC-B1B2-4ACA1BB5FB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D1471F02-EB0D-4019-8CFA-23F70F00E06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0C0DE2C5-7B97-4118-8068-D714AC9F29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9A26C737-EC3C-4544-84ED-26EF24DB2DA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7423692D-F73F-42B1-B43F-BAD22B68B8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D3575930-76A1-4B10-8DD1-79FD8DC75C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17D921A3-7CF1-46D8-967C-9BDA91808E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53694E8B-D7E4-44AD-B3D4-059A3DB86B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00BEF751-D7E5-4B2F-B379-4B1E47530E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DCC29AF8-B79C-4B6D-8221-1305F4EF28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7CC0628C-9731-4BF2-BDFB-E2AAB6BFE0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E4757EE5-CC96-40F3-90B2-4D540CE2FD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22354EB3-F980-4D73-A7F4-30E1CFDF44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40F8744E-7062-496D-8444-39D42401CD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3A8EFE35-63F3-4566-91B3-C165C57EE5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80399F55-0889-49DC-AF56-0251C549B0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6A47EE76-CEC8-42A2-A8E3-9281F36F26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D1F2ED1D-B6D4-410D-B4D8-F6D7D2A284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A2B64CF5-8FD3-47E5-9113-E83AA4E0E4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80DB2F7F-13F6-4A31-9356-24E7E107F6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D1358024-59E6-44CA-8547-D037D86EB5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8E40F371-574D-47D4-B7B0-E327A4645E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3B2E0496-05A2-4EDE-BDAD-1565C9E505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1FA922E5-1789-4842-A16D-805B65DA99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FAD64103-CBBD-49C2-9E18-F5BCF05E9B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AB2C22B4-1D20-4328-9E90-59B63F70FF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5229470F-5928-4BA1-AEE1-46B85FD9F3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043E6C8F-7564-4E7A-8D5B-585BF0ECDB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BB0D59F9-5980-4E01-90BF-651AF268A8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98CEE24C-E587-405B-9BCF-5E00A0842A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93C866F9-7AA8-4F2D-9740-566810A276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DD8EC2C0-B63D-4D5A-9098-CA1CDF4B3B0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5DBF652A-F1B3-4546-9858-E43470701C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1D5234C9-2362-4D19-A736-0A75717F46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9940142-5EC5-4FDD-94CC-B5863B5BD02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D2F1947A-BF6A-4C8E-B4BB-B1CD4C93EA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370311C5-5C5D-4D48-967F-284D3AD63CF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0B24A994-84D8-4833-B397-6C5B0D5744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EF55B019-80FD-488B-829A-33667EC66C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2E06674F-47DB-4D7B-894C-4D65D965C7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1C3B9569-27B7-40F7-833D-121F53ED4A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C5AF9F97-B111-4127-A946-CB7E43D3F9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31DE2D88-0155-4E32-9746-F4B8EE9E61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0E3DB7EE-FADC-4994-BA61-6A128BBAF8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5D17C533-2127-43C4-B4AF-994EB3216F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77D16A95-8F53-41C2-B54C-80C77E3764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B444C18-A5E2-458E-B9C5-992886663E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0DA717F2-B997-4800-8C0A-91188F4129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FE99B6D7-F8E3-4177-9F78-415F67F9A0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E65D5C4A-7694-4BBA-9678-16B80022AD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E98F1ADA-D558-4A99-85D0-AE159C6DCA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30374EB1-5DC7-47EC-8C96-0E6628B923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50E50CD3-6900-4410-8FFF-96FE110DED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28955AD1-EE46-4ADC-B6FB-6393D0734F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FBA4640A-9743-4494-988F-2D33F10922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E266F551-1B1B-45A7-813B-BB29126DA4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E3491EE1-820D-4046-AC68-3401D5808D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A0194857-6B7E-4C2A-BF41-268C370049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7E18E2F7-8579-451E-AA89-66810C50D5A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5B2923A5-D68A-4D38-A391-188DBE5889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98E4D8DC-9D2F-4DE3-88C2-CDFF8DB4C2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4076193E-CAB4-4E03-AF16-24CE1A574E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C18B036E-92BC-4494-8C5D-744F22540F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BD4E6534-133F-495F-AE21-B53D446DD9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49033155-C72D-478A-A389-42F2FE127D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09B44986-6171-48F9-B387-120CCB52EA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43AD8A80-D160-4B11-BA69-03A8C5EC8C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1F2C3DEC-042F-4D49-B35F-335F6AFEE0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E97C8705-E4C4-46B4-8100-43355697A1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1B5471AB-A56D-41B0-8C96-41F683AB5B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48749831-356C-4B6F-B59D-39F586B9FC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16D36AE-CE9D-4FE7-A7C0-DA33D95BC8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6710A36F-23B9-40E9-8F72-8B33660D4C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7B98BD48-F076-4908-9A1C-54BF60614D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1BB1C66F-1897-4885-A1C6-32D47ABA44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DE22846F-CA1F-4F17-86F5-690D9719010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7522B861-26AD-4AD9-B41B-1CFD16681B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89FE2938-F9DE-4717-8076-36E87CC582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7C83B787-9179-4232-99E6-14BE701684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C0F493E0-09B4-4955-ABB9-BDCD03FB03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735A606B-C2F0-4DFD-9395-DBC2D805C8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687C0846-F860-4BA1-91B1-4A81A230FF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0CE2E547-7873-4994-95EA-2410160690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92205A17-8891-4F9E-9446-0A10451335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ABB83A85-82D9-4314-BC3B-B9D23FE166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2C56AC37-5EA4-41EA-B240-0F83FA3E67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411CAA61-47DC-4C78-A1CC-B54F2EC9F0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A85F7226-30A8-49A0-BFC5-8782D2CA7B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F3D61F24-EAE3-435D-BE2A-7B4F6C940D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752ED809-D02E-4EE3-AA88-388D0DC18F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051E714E-113A-4886-A5C2-6411F85C64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8B7C3C19-B8DE-4BBB-8D1C-931CDE5268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2C1FCDEE-79CE-4992-8DD4-7626D0DFB7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5C17BD1-1B02-4816-AFF2-6E7BADC445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DB360DA7-D914-4612-9492-D336B69A50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D6763F43-7714-42D0-B670-691BE64254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5DC05476-4B7B-4854-9712-E6E0258BAA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F9FAF2B4-793E-4DE2-A3C1-8C453B1E2D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634338B9-D2EA-4AC4-9721-9116A483F1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A32DB799-89B1-49BC-A207-20EB4EDEA7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2038A030-49B4-4279-BFCE-2369256BCC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DBED4BD3-CDA1-4B23-973A-AE62056712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57F14BA7-F714-493C-9B40-A1927D0C3F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76C2585A-2622-4D0E-8937-32CDB9397A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11CA2F99-54F7-418E-AD5A-E17BC75A34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B01FE30E-C656-4401-8E61-F2F246A730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1DD55D52-40F4-4E01-8B82-A83B12FCB9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4086D7F9-A6CE-4A46-9D63-F2A07284A3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05D817E2-E495-4AF3-87F3-7E23647712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BEE1EF94-F09D-48FD-937D-74FB74A3E3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B8B3E2A3-5DD8-476B-A57F-D2DCBF98BF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91547212-1CFB-4EE0-AA03-248B366B7A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CF1C6BF3-A4E7-496E-9251-F2A3F402DC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8A6983B8-B85A-47B0-9FBB-D530294EAF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47F9288F-2EC7-4C1F-B9BA-73EB228EA3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2923690D-4398-47A5-B2C5-0CDED89F06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98483024-A7EA-480D-A35C-C3842B4025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0A2E7D74-239E-4C56-8C1E-508D6AB093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65611CEF-B4BE-42F4-AE44-29DD860059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1A968333-9C82-44AD-B6B1-A5203C97D4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AC0A386F-0FC6-4AAE-9330-E3AE909564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3122ADB9-9CBF-46EE-8703-C689FF35F0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49C074C8-DD00-45E9-9276-FEFE27B930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A44EF2E1-B6A2-4F77-BC65-193B655C01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408335C8-1941-4BB4-8568-108B2DA31A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140AAD74-4975-4C59-80B8-7F1751BC36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F0A4C4DF-B546-4656-B4E6-CCC8A5F386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98D036B6-2AB6-4783-B8E5-7963B27277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A3F45107-923B-459D-90E2-04B3B60579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94D4D79-FF0F-43A1-8ABA-86C7DC5029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23A8DAA6-D1F8-4BF2-A4CE-F9BB53E4EF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53070FD5-2DE7-4BCA-B683-35898B1AD2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5A026C92-D6D6-472A-9008-B859C203A5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9628B239-3540-4A67-9FCF-7078535E79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20307715-316C-4BFD-8B43-77F043CF95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66982589-4F8B-4EAA-8A2C-00BBA46B9D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1F954DA7-A5D5-42FD-BF76-794FB4500E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C2A36372-41DB-47A2-A2B3-DFF3AFEEDB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76F70E1B-6827-4B56-B5D8-28784E176C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402B57F6-A1C2-4AAE-AEA5-CD5DD705F2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9EF55D1A-649D-4D44-A3F2-4487531CF0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A093AD10-F375-45FD-A51E-BAF2978C1F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D3636A4B-84D2-4EF4-89B8-009E397CDD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CD91A267-26F6-4FB4-A4FF-6A87AE2731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1769A8DA-9A17-4BFD-82DF-0A8DD00185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E9E29677-1B1F-471F-A9C7-136671BFFA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54BCF5C5-C258-4743-9518-1988688E6F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B6176FB9-0FD3-4C10-A38F-D868C12D5B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D3C214D7-F161-40DE-B57D-39BD14F3D2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9B78617-2817-40D8-BF89-F10A726DE0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AE380DAC-5907-48D1-B476-51FB6E044F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45B09659-FB45-45B4-90AD-95946E7E88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E3B15F63-5404-415C-9081-6D952B6293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A000C8C9-C6E9-4AEE-AF15-21178CDE560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116427D2-08AA-45A5-B5C5-0008C53C9F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AB4041B4-24A3-499C-80AD-C043B9C5D9A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147CBD6C-7521-4FDF-B65B-B369312696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2C5864F6-5C43-4F21-95FA-3E0E65970D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0BF50279-FBFE-422A-8102-1199D77D8B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2E6A8069-3333-425C-BCDC-622C65BEEA2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6FC791C6-E0D7-4B18-801C-4D4D903DB7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2F376C04-3914-4DCF-AD4E-F70EE859B6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15F51A6B-DDA2-4DE2-9CF5-C3956635C7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5C99C88C-4677-4159-91DC-F64CE65D77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36CF7EF2-F4A5-4D49-88C8-43FAA697A5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D8D5E323-4B89-475B-87B0-63E3761022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D8016DCC-3688-4E3D-9920-93FA5A17C0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788B2E7D-15AD-4255-8125-70401962D4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F534EA1C-3CB8-43D2-ABD5-F2BBD9ADBB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9E524823-F7D3-4948-A505-D5D54ABBB4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D6962C32-CE1F-440E-A217-57249D588A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5BFD9E26-1CEC-4B42-89DB-3DCC385226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C3A92A6-2CB2-46AF-A62C-0B05282A54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184B9112-D2DE-4E26-BFDA-667233A637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E28D5042-D5AE-4D22-9CB0-E44203B1BD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EF615E89-2872-490A-BCF0-04241A1C25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3DC73B7D-9D5B-46D0-B9DF-B583CA6794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948E53D5-2C99-44D3-8FE1-6AC47BE25D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9CC89C2F-EA49-4D4B-A6CA-71B0C708C9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A29DE5C8-9F59-428A-8A17-D87DC82C82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692A0193-132F-498C-A7FE-8089D962B0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8B057D0-4F33-4BFF-9F4F-BC1E8EA818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1FC973B0-AB50-4B91-BFD8-41E57DEB00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F3C0480F-7271-44F9-A341-09CF9A4C7D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6A704375-4593-45D1-8B44-379B784FE1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5A1A6858-2E9B-4DE5-9136-68FFC961E7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CEFDF658-0AF5-40E5-93DC-F1404BF107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6DA58DD6-6786-41CE-AFC3-12F8E64C63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A38424E5-6624-4CF8-8F63-3EE888C6C3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17D8BB51-E997-4CFF-A20F-B709FAFB41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13CB0E6D-51BB-46C9-B4DA-7CFF320B57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E35DD717-09EC-4C40-8E00-FE28CBBE46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F223244-0DF0-4B6D-AA8B-DD9CC6FEAD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DC72523B-6496-4208-B0CB-3E4ED3EE25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5699A797-0627-438A-A4A0-1143DA7A07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0491F6BD-429D-4EA7-8FFF-18AC6F0421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D5EDFF8F-B660-4BB1-9378-D1F87CFFA3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EBCCE004-2FDC-4487-95D6-0267228D8F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17933424-7AC4-402B-90EE-BECECF870F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BF6B8D74-0EB6-415D-AD12-226DAF7F26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6133B251-3071-4DD2-84C0-1CCE5179E7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A158DD7B-091F-47CB-9857-5FD28E1A85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B25298A1-6CE6-4CE2-9EBA-40B63543EA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749EB5D0-86B5-42F1-8915-59A65961EC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322CC4BB-1EBC-4458-B120-7A5A5BCC4A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E0547EF2-7C19-4583-A39A-3D7E02C39A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8B3C2BA1-0E3E-4549-BA10-8D744B8B3B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A68C8BF-EFF1-4545-8316-F13EAE8661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70BB870E-EF2E-4AED-98A8-8CAE3EBE53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80F70B43-D988-48E1-A69E-65D109D73D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C27F04EE-71EF-4266-9485-7439BF9ACC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9F1085AE-ADB6-4C4D-A497-50D86BEEA8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83232C33-E3C0-48C6-8DB4-79EF0E63BE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B5B7F583-0DA4-4890-91B1-EFE0E36934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FDE6DE32-361F-4FE9-88B5-861381FBF9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45DA4DE3-3929-4169-88CE-9043C89C7C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6A162A15-7E6B-4491-9E64-F0A5B4EB84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0574CC33-5ACE-45CE-84D4-C28CA0B6BA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B9BED7C4-4F42-4A26-84D7-F01D3A0F5D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E0043870-67FE-45D8-B5BC-6529207B9C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74801E43-E072-48CA-9A4A-C347D38280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5F542614-C4EA-49B2-81C4-5B1C0A572C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4AC751C6-01D9-4A3B-BFE9-E648F5D8C4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36723478-B6CF-404F-99A9-EEDE2CC3F7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382E04B1-A24F-4F05-A73A-36E92E627C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9C4D75D6-F26F-4D1B-B0B2-262AFDC591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BB9088B9-35D8-4EFB-8686-471B4331FC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131E584F-8311-477D-8293-316BF1CFDF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53520C6-55AB-437F-98DA-C697EA3773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4090A337-E331-4CC3-8636-346CB3E839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8121D152-7787-4E73-A568-A117B99E9FA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00856549-D489-4728-BF56-91F4ADD7FD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81948681-E47E-44BA-BD94-486F9C3CB7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7DCD2750-90E8-41C3-9ABF-C6311DB143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7F136D40-1000-4B81-83E8-FC1178BA5D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39BF1F56-A981-4F27-9137-ED832F199B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6B12AE86-9409-4995-B717-58C3B25E57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8AE21BB4-97A3-476E-B47B-3C40A2DF89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94D68B52-BC6E-4D49-A66A-96E9B7854C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24F8DDE1-972C-4D40-8B4A-68B5BDD651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857F070D-A8CF-4FE2-A0C7-7F2607BDF6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AA1DA07A-AFD8-4379-BF11-DEF0465AF5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7B96E684-ADE7-44D0-8A4A-4418557805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46CF8123-D48A-494B-8317-0444801003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5BD869CF-2962-4573-AF4B-EAF5AD5772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29DC0641-9041-4361-B088-ADA042ED86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2961ADA8-372E-4E9C-A183-2D5B30355E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90191C35-F34D-422B-AC11-1234BE96DCB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848D14F8-201D-4100-A89B-2DDAFE467C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64F2499-7FA9-4D73-9626-CD49C584F9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ADA366D9-EB60-45D4-84FC-C190D0402A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E59C9076-2252-4B7B-85E1-65FE8D990F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F1EF5644-FE36-4535-B9B5-772EFDB3FD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98BA9066-57CC-461D-A3D1-7785B5279D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ED162061-FD3A-4D77-9EEE-CDCFCFEBA1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466882E6-9EC4-4040-B1DF-171667E6FB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6F02432A-CA79-4031-A647-D47F2349BC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EC3B8F3C-4E42-45C9-BDE5-093582F869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52CBE9F0-CF87-46EC-B23C-686AAAE029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EBBBBDDF-731B-47F1-A0F0-30F7D2B5F07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ED32D914-E314-4308-9152-A1CA888AAD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3E556DB3-E510-4FED-8795-E9925B9C45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2FB7A6AB-DFA8-4D94-946E-03214C01F5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C33EFA0B-BB09-4350-AA21-D50FBD6A32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036F9673-3207-447B-A00A-F483F20D7E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A824C0A8-675C-4BCE-8737-6437C84C6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BE49BDDA-EF57-41DA-A4B9-5A541DE7FE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E46B3C7B-2E97-4454-884A-DA632C7E83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07F3E632-A606-48C0-92B2-0F4C6A1196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BF6FADC6-8DFF-44DD-9ABA-7DD0C64B43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650949-F552-4D15-86DF-28BA5C69A5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EBB215AF-9464-463F-B87C-B36F3B4F8B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D09CB9B-16A6-4B74-9889-834C2C6668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BDDF84C7-18B9-42CB-B852-A12E53D914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AF68602A-29A3-4465-8CB7-B33E446146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30F70803-9DA7-421B-AF69-3F84D41D40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08F7A219-D620-4111-B1F5-21023EEDF1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8635CF3A-5B47-4EFD-80CF-9B0E90A9FF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AB880F4-768F-490D-862C-E864873CD7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170BB2E4-F7C1-4BD8-B2CB-B6D7D3C1B6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015481F6-B4B9-41A7-A4EE-B971464BFF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DEF23DE9-5621-47AF-B8EE-48252B6A10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016EF81A-C003-441B-B830-B972799092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184FDD6D-E476-4509-9A25-FCD33F3186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99278F53-C20B-453E-9A18-CDF4301B9B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B0E3F5AF-2C44-423D-852C-243EFC7E6BD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A1F6A875-B325-48C4-BB5C-68AB4225E2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8DD72644-0EAF-43A4-9C10-1E1A8A59E4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4986D32F-C0F8-40C5-A64B-E58DBEBFA5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C20FD7FA-B9E8-4B33-856B-B3F01E6833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7EDB70C6-1730-46B4-AED5-2918DC77D0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5B097382-356C-4505-98C6-25D14383B3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5105CC80-A8F6-4456-8AC2-BC21DB3BEA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AF75C40D-DDC5-41A8-9D62-26F123F3C4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2DDECD11-85AF-410F-945B-A568B4409D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F20C293E-C26C-4E73-B0CE-DA5803FE4F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F19FC10B-0EB0-4B76-98D3-4F8C17771F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6D2D55BA-BF94-4C97-82A3-29D0910949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AC8142ED-77B2-4762-B29C-B9E7E20CCA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AA53DD11-C8FF-4A75-9535-7DCEFE3E0BA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70E71F26-B201-4CBE-A06D-62FF897C59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1C6830B7-6EB7-4D79-B969-ADC212257B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74ED025B-20BD-4AA4-939A-450B20F704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AD72AF60-C677-4335-9D84-50060AF9A4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8713A15A-4548-472A-9321-0E0E85E701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5F789251-47F5-4DE6-95FC-0E6EC9C402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C4D7A0D7-166D-4843-BF15-0ADD8D0CC7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24BA09F-A4B2-49D5-9806-2D59CF1B8C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E006D52-6466-4887-B79A-16F89BCFE2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8274EC58-BDA1-44E3-BACF-44DE3C363A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E1B52847-59EF-4D38-A191-0CFFF8FC3F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AF38012B-6B27-4314-8CA2-0A562D12A7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E7EE7ABB-C5C1-42AD-B004-8CB38340BE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B6CC3023-2A05-4AE5-9BD7-76A70D9378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1B67D2DD-7107-47E6-AFF3-E5315F728F4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35A10DB9-C33F-456B-9611-6AC4AF9E03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B870249-5129-454F-AD66-D83C3DE48D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28639EBC-F3D7-4CE5-92B6-C6BE348FD1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E9FABE70-2E99-4F77-B65D-003184C871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0DE0C7BA-2E06-44F0-84BE-F71A0F58FB4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BA22846A-B998-47D7-85EE-E31CD46A4A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A34B8205-33A5-4E66-8C04-2EBAAF3B56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4C6F3EAB-0018-46CB-A7FF-E427E8CE9A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A3875AFF-550E-42C4-9BF9-0ED9B9A701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6A2FEC7B-5A8D-41EF-A955-EC1820404F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E9F7F814-69BB-42EC-8036-F0C751BE9C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C4198B0F-96E3-4D70-9867-1899C74EF2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783557F3-7A75-4738-9918-0AB21ACE01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134F4557-D627-4E5B-92FF-7CC30ED684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CDF5BE5B-F3BB-469F-BD21-4E0282552F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E302021A-4F25-4723-BCE2-681069D04D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7C7669B2-E867-49A4-B804-78417CEF21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113CDC65-3F37-44BA-813B-E593B2A14A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88B53C1E-52F0-4A1C-9E01-CD0A7DE9D5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8528C9F3-4913-443B-84DB-BFBAB668B6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63E705DE-B68B-43C1-8962-3DD0718148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43880082-027A-4FB3-A5F9-9D7667CAD6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454D026E-8FBB-4C33-9B7B-5EEE686C643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48C1B049-018E-49DC-ADA7-4A97003C5F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AAF4A1D7-C5CC-4CB4-8BB0-00AAF01223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F28059F0-CBB4-4B1C-8D1B-8CC5B85430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0D0823D4-0F3E-4191-93E2-60795985D4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EF114D29-A78E-4F2D-8AFD-A8B8669ADD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D991E70B-AE8F-415B-98C1-146C491275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82CD849E-8460-483F-962A-6E04BAC0FD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C958967F-DE66-454C-A6DD-FB8A22798E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89E5D562-8BBB-444F-A8F6-455E17BE79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3741F841-F28C-4EEB-9F3E-A086E9DA3A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A92C126E-AF18-4F0A-AD29-506E7D593C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9B67DB49-CEB9-4AB6-B178-127DFDE424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CC2D8367-3D76-41C3-B2AA-234F98A476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42249474-BEA3-4A88-9B46-2C7476568A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C78424ED-4137-45F9-A657-CE850E6B77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B355C743-447A-45B3-B7BA-B350DECCB4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1726700B-9382-4871-8B91-14CC7FDDA2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D8F3264A-F060-4BC0-94C9-26B7DD9299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EE3BE643-D15A-416A-94AA-1A71A2FFB2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6573CB0A-A0D5-4CFF-B8E3-C6C7EAA8B7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8028687B-2087-484D-8222-75594D2EE5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A8395799-9BB6-4D64-B43A-47B2269C2E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24840ACE-CB88-4590-BCED-4970887B08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0E030779-9969-4765-80AE-05CAD8D3CD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877F1BE0-5D32-4C66-859C-0B9C063522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25A8DCB2-B389-41CF-A49C-5D88C02401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3FE4C6E5-F5CB-4827-BA2A-582214F75E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0CC04272-4C70-42EC-8337-864DB4D9CE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B985423D-119E-4A67-B348-A3F11065C4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E5A5C8FB-B569-411E-A2F5-4723D70986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DD6EE09F-3525-4D92-8BD8-69A50D872A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957BA08B-6128-4941-BACF-0A0FF1A4C2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37C80DF8-89B5-4755-B049-4F74601C20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41ED2362-0D19-4444-9E83-502E9E48781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C9B2F111-BD0A-4BC9-8372-9E49EAF3A1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145E2D5B-F7E7-41F8-A2AD-298C1E054C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A65F4596-96B2-46AD-94C0-0CE021EE98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CAA2F7B5-2C30-4D97-8AC0-3EA85DC1BF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4036FD84-7EC4-48C6-9951-7BD51D57FB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98E956DD-A4BB-4CDD-BB88-F8DCA8C424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1A9AB437-056F-42E7-98E3-C7DEA91FEC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EE62D9E-F705-402C-AFDC-0FB1948020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991C98B3-2423-4C61-A2CB-22CB693000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DBD4A70F-76F8-4BCC-9FD4-20EAEB917D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8C592247-A33A-45D6-BBD2-F794965000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8873D3AB-09D7-4566-AFF6-C670C2D8A9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C822216E-0EDF-4D97-93F5-39902E3626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14D6ACA6-DBB7-4D41-BEBC-F11E8A4A92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02F185E5-DCD6-4073-B1B1-7F8C22BFCC9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83A4FC1B-99C1-4046-907D-C0242702EC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7DF138B9-C670-4AF2-BB40-3E045D47B6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8CC8A573-5C14-4763-A8F3-8359FCEDF4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71D8B0A5-D9E0-4E4E-BF54-A1658D16EE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98245232-CF81-4240-85D1-AB49B3DF27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C6DFEB71-8A5F-4A09-A40F-63522E74D3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986E1851-B97F-4CAF-8747-BCDB71410E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9E32B3B-0D2E-4031-AF73-AC37C4ED4F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C0F2D013-C612-433C-90A3-FFFB0DA167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0F5B3080-8BFC-4AB1-AF6B-EE1075E080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B2446317-354C-41C5-B758-F01057E862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9A6579B3-338A-4C52-9A2C-4966CAD413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C1FCBB91-91D8-4F67-9A12-BB2F42A547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8FFB825A-143E-431B-A38D-3CE58C06DB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74B0B3FD-4F64-4265-BF8D-83F1FC1DFC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50F181D8-4A01-4BE7-9CB7-FAF8C213B2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EF42A054-FAA9-4358-B2F7-547320D368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A73452AC-D7CC-4DCA-8D00-1489331396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36F1E8D2-BDD8-445A-9920-2D552F8262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93F67757-B00B-40BE-985B-13F0E4AE5A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FA9EA80D-511F-4303-B04A-EEC9F6A12D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649B989C-FD9B-459E-BC33-7B0A96E762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C156D4F3-7793-4546-9AA2-E3915AB0D3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83EE2DC3-F3F8-4C81-8A23-EBEB80490D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56938A11-9A6C-42BE-924D-DAF075D81B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E064D0A5-E545-4B3A-AA4B-97AEE11F42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B4E4AFD3-9B1B-4A2E-A0A7-4C27AEB83E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6065FB42-C2BC-4714-B216-61EAE27A8C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ECA77C1E-D317-4295-BF4D-D4C5C3997C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87F590F2-CCD0-4F29-8C26-A56B16CE96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DB7DBCBA-555F-4C4B-9353-1FEF033A7D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70C6388C-CDD5-4A94-86C0-94AD0821AC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A9B29AF5-A2AC-41B3-A076-EBECE5491D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EE49B354-B6F2-49C6-8881-8B4D66EACA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8E549228-EA41-4160-97EA-74A07C17FF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441B86CA-19B5-420B-9F25-92590DA86B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E7C05DDC-5B06-43D6-8B28-C5C89E807E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6F48EEB4-D625-4F16-98FE-C6106ED8FA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292B5F82-33B2-40FE-A49A-266D953580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99D36E33-B95E-4A4B-8A7C-6CD0DF2A7F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4B5D7A06-ADFE-4384-9607-D77A0CA74F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3DC6D07F-427B-4628-B041-CD8E98ECC9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52A8AC2E-11C0-448D-B644-53F6E2AB64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B0A27DCD-A2AE-42CF-94AA-A2D002DE69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3660C050-BC04-40BC-8FBC-61725E9BDE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607D4EF0-5253-407F-9491-85DB0D433A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AA24949F-9A69-4D5E-8679-592469FC6F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E08FD316-0F62-4F03-A6D2-34F332A507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B5B3D8D5-E811-4641-BA74-60EF1D6026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97E3E55-BEA1-482C-A8F2-9C513E5FA0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40C717D5-695D-4FE8-8ECA-E98B5D5F29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1C7809F6-5F59-4D00-B0FB-BDB358D428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0953DA1B-CCE3-4A39-965A-F471313993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723A8D26-0E1B-44B1-824C-44B8C70FE9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2425ADC1-67B4-488F-B206-8DD1B84654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3C6256A9-DF4B-442A-8FAB-8E4D33F8FA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F2D1BD2A-5627-41DE-8038-236A1DB3E8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31224760-15DE-404F-B9BB-424D3C03D4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D5BEE83C-DE98-4402-917B-156496CFCC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5B62A1C1-DDFD-4285-8F07-E6B91CD630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BA4C07A5-EB2E-4208-8DEA-5295797AE8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0976F3D8-CC28-43D4-86ED-FC200F5665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92768A82-29D1-47DB-BE89-CE41B0869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6137BA55-BC06-42FD-B8A9-06FAE54A14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819D77F9-8934-404D-8C6F-8035433AA9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BE23E38F-0CE1-41A3-B3E2-8BB73DB5C7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FC5AE8B0-840D-44FC-BC33-49B73C5327B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5DDC8AC5-B81B-4D67-ABF6-585DED1A1E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5075FFD0-D415-4318-B79A-78C65EF797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E6AE82F1-5FFD-46DD-B814-E028736DCE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17CBEBE5-1231-4210-9ACC-AB794CBA75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A98B437D-0FF5-4486-A01C-2A2566AFC0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176E3D8-0725-4574-9E65-DDB343457A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7614E4A3-5E8A-4AA2-8FAE-ABD9E2C391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06AC787-CFD0-4EE8-8DFA-E6829FE619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EC65FAFC-B758-47B4-AAFC-4868D807E4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57D6EE87-392F-4CB5-9D81-3F96AC561D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D3220597-1488-4317-96C4-9CD084D6C4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C87104FA-CDAC-4D27-BC77-22D184FB9D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BB397327-DC8A-4F2D-B689-621F6F7069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E8B34153-CAB0-442B-A6CB-F219BF6F7B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7DD2EAAF-F182-4895-9ECB-D78690046AD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4EDCDB04-BB24-43B5-A206-0ADBBA9C55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4BA25E17-D847-46F9-B32B-A6FE0BC3E99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CF222BAC-B33E-4D4D-9FB2-68760BFCFE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A15F6061-E0DF-44C3-8486-38322DB00E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72EB8370-5AE7-4FE4-8780-D5153A6C8C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E781C67A-7320-4ABD-A71E-113B829ACD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D389908F-E80F-4802-A75C-36D70296E9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753C1D2D-8EFD-4F2A-BDD8-12759EF6BA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76FA3002-51C7-4208-A40F-3AAE6D7E0F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41BA5EAA-6943-48FD-A511-B35A1A38FC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BC70B40A-69A6-48FE-9227-D265EE4B23F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CB459AF6-E67B-4FB5-82BF-9A8412F92D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E5E6090-75F8-4A3B-A773-F6C507AB28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3C94D94C-0B63-41A5-B9E8-F2A615AB3C5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9A1A0141-134A-48E7-B09A-F4FF442A8A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1D71BEA1-8146-4C87-8212-97B4281578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F6FCB428-4A93-49FC-945E-B32376A1B5A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C99E2493-EA10-43BE-9636-67889A43B7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1ADF8499-CCC8-4FD1-8886-5CC8621ADD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A572008-D1CC-48C1-A824-F5B7B14080B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2EE45A0B-E3E2-4480-A0FB-B1056D1CA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1B0A4699-CB91-4DC4-9BC3-0941A2CE47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E84F60B4-91D3-4544-BB92-2DDCF5A026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96CDE19B-C82C-4B13-94B1-76925A6490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A1B36990-0986-4260-90F3-E542B05C0A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B4474997-30CF-43A5-94DA-91517C06526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FBFF2D1B-9E53-4AED-9F58-A5E6774A01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CAA19622-8905-4337-9EA8-51C1BD0A3F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365568A6-3437-48F7-A597-BFC10D41A3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886CE921-2E5B-49A7-A8D4-D308B28DD8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3B321ACC-F065-4AB1-BF73-0104BC67C8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045D3081-A130-413B-BA55-EBEC9A825D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15E8D77E-7546-4068-B602-9CB38643F0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073CF681-0786-4C5C-A7A1-A20CF8164A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10202609-0D22-4A09-A097-952D781545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5B2104E3-7158-4BAC-9E58-98FD7FDF85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18899E21-E1E4-47CA-8029-D17D18B664F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BC817C87-C3F4-450F-973D-F8989460E6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E3129337-D75E-4ADA-AF01-A6483C149C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58DC8946-E60F-4DA1-AD92-B1E1359FD1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C055ACA3-8287-477C-A104-B286F811EA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4E6231C6-A628-4430-82F7-E45D65A5C8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C8C4F520-6E36-4645-B283-BC309C420E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190283C3-1F38-47E7-BEDA-42080211B9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AE39E62D-9EC5-452C-A19C-9F2EEC1CDB3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6E96308A-4C56-4A2A-A7DA-10027023CB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FB8FAC9B-15B6-4464-ABA1-27837DDF0E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99F6B63F-2015-48DF-974F-8D69BAF159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F1561DCD-F11C-4E36-A3F6-7C45F19219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68F35B6B-41B5-422B-8ABE-1736346D83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DB5CF643-C07E-444C-BFD9-040E632B4C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9145BB8F-53D7-49C5-93B4-08CD17240A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77BB92A4-FC59-41D5-9485-9F4F2B7E47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8AD6C5A4-7AF8-4F6B-8F9D-5C3B22802FA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3142CB27-D2D1-4149-9EC5-CD269EDD4E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027C5A65-C2E9-4332-901F-060F88B037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E851FFD3-C264-4DBC-AD64-C5E35157B9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BE7C8E11-3A6E-403E-8F9C-F31B0EF270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4D8E8B6-5D5D-4BBC-9F1E-5920CE8D8B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E0FD1BC8-B406-4796-B56B-0E202CC2BA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8D96AD17-C0ED-49E5-9D38-23F9EAE468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73453D41-F532-4A3C-97E6-6D20D5709FF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B601B1FB-032F-4F5D-B477-57F57E4F7C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5EB1BCB3-7EF0-49C6-BECE-D94D585797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3E33DAF3-444C-4B18-BA9E-CCFBA483E2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D101E7DB-1365-476D-9086-E9B90C18B7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2C971048-143B-4C87-B53C-93757A79E3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B971F89D-16E1-420E-9AB1-2AE46200F1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FC7CC594-ACCE-4ABC-94EA-AA88D0AB00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0AB2B468-1F59-4915-AFB1-B514D3E573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89CEAF66-3220-4997-A3FD-D9E3E147CC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9CF7841-77BD-4C8C-B145-8A3E511244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573043AD-A56B-4125-99E8-2F1D700603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78537505-CCE2-4FAC-B451-50DE96836C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001934F-5EE9-4BB0-A403-5288CBF542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32D0919A-86F2-48D3-BF8C-F1C368A2B4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5AE13E26-2876-41AC-98E8-BD04B3EB0F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C107FB69-9CB8-42BF-A17F-FE5ABFF417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C3F0D11-03B5-4E3F-8C03-D61778F552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8444E663-A4B0-43CE-AC0E-0825E5BF6DF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72143F94-58FD-4E43-A336-707129DD07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3E5B135-D8A4-4EF1-ACF6-6FB7294E15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6B3A080A-1552-4D81-B48B-DFF7BF01A8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504EF7FF-B1A7-4779-9794-C1A7D58433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5D0B2971-F813-4D05-83CA-C6A587EF73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10F38EE2-4C31-494C-82FF-670BD2688E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0B184384-F719-458B-A4FB-851382BB1A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0E31E045-478B-429D-A425-192C9F07E5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82AB79C1-EE11-43BE-B3B6-C57B980879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A6D0D069-0533-43B5-9E1E-4AB66865247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1DDF422-4DD4-427B-9644-A3A10B7C34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B46C4188-0BBF-44BC-92DB-BCA1280A9D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E8209A70-2D62-45FB-990D-FD39788AA9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55617173-F9D4-4B71-921B-7B35B76113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6083CAA8-C63D-48B6-8238-A088B3D595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90D226EB-7CA6-41FB-880E-F0B94E8EA5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1238189E-7344-4A8D-92B6-8BAD467080D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CCCDB166-D4A4-4334-884D-5338CAD4D1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7A8A0737-567D-423D-82C3-CA612CD73E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7D846B15-816B-4243-94AD-AC85C0976B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C0575885-6EDB-495C-9FD2-D6D392181F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2F655918-2CB0-4FAD-BA3F-75FABE2886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17174F86-CCBC-4F43-A72D-4D2002CE0D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9AEC7686-C22E-48C7-BC4D-493DDB2B19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C0F0A85F-B699-4C7D-AA57-83A130280A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2E15D6CE-E35E-440C-8BA0-9415551D44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A607F312-8894-4E71-A03C-5BD23907D2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DB61E3E0-B176-424F-8B83-36C826238A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50B515A5-F300-41FF-B485-211D45AF9D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35711DBD-79B0-4483-A135-1DE8F11DCE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A348E044-5260-4800-AAB8-36A369C7A0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B7FEB8FB-FA89-4451-84F1-33FB8FF3A0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3F746563-292C-40D9-89F3-D0FF302A30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247C5FA9-88FC-46FF-A1B1-8498029775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5A8F6054-8BAA-46E7-B2B4-7CE8EBCA71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FB05A1E6-5A15-43DA-B4AA-A157C051F9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A7A9E501-4240-4C48-B357-4012B3F7CC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FE69E156-3EF7-4318-9B4B-E6B8A313E6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431E0045-ED50-46A5-9BF4-3A3077BE5D1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E71064F5-86F4-450E-9718-4413883CD9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D5A644CA-2398-40C6-8C1E-5DCA5EE8AA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7C74C39B-A221-44CD-BFCA-F55C1914D8D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A73FDE13-24A3-4D9C-AB4F-BC9560C139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47FD9FBB-A29D-40BF-8D35-60B2796CCE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486867C3-5CB0-42D2-9E07-F6AFBDE9E6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027D6A7D-2CA8-410E-B6CC-DE6A16820E1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DFB64298-8123-4DC7-88A3-E6CC6DBCE5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1116FDF7-90A2-4F33-9B7F-5509C544D1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30EF0103-39F3-4F5A-9E6F-1F4367544E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8B78B88E-0009-494C-A8C2-6F4826852C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51716CE-AEFC-48DB-9A44-86615A9939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4ACB10AB-F535-4CE7-88A5-0A15B858D8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65166935-8818-46AC-AE47-9FC2F4FAC8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D1C40B70-133F-4AF0-89F7-5F9313B1A6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DC906E16-9AD8-4647-9C27-4DC25444B7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979C223E-B872-4771-A7AD-DAA91B8A0C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44A20608-72B6-4590-8ED8-422EDF1E11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19BFA427-DFB7-4ECD-98AB-0ED1C87CB6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579F0881-34A4-4AC8-879A-BF268C5F0BA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E6D71A61-2540-44E8-8973-FEF96F8E4A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DAFFA24-4F22-4CC6-B429-DA94BCBAA4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BA68BE9B-87EE-48DA-B0CD-94ACFA30F7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EDE45E4B-816F-45C0-8DCE-66E3F46125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B24F8BF3-A336-431D-B1AC-48FCFE86FE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A51134C6-8AF3-4BFD-8186-34CCE114BE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9D0ED972-E7F3-40B9-927D-A2E3B904AF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DDB0FB5C-E11D-4466-B31A-C30727CC874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B6A769FD-FD7C-47E6-BB53-D63F4EA6F7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375FAD88-4000-458A-8029-84950E6EA6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7DF06E14-DCE6-4AAF-BE27-FA42967A92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20C42AD2-03A7-4CA5-979F-E26494B0FA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0212584B-6A0F-495D-A08C-E4219224CF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B556C814-0015-4E80-A9C8-DE85B9AB51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F53412F8-AB70-4389-8EFB-FEC8CC32B1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2CAB9E17-024E-455E-BC9A-2EFB1983C7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AC8935A4-0057-4E31-9DF0-30AB59F6423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4120756B-7531-43B6-8642-E271C0927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C15BB837-3E8F-4242-8B59-871594FCE7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D541D400-D093-4F7C-A6EB-C8F23B2815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3DFA1393-9D62-4578-A1F9-BBD300EAC4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5BA048D3-C09B-4E24-AF26-89B0B946D7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EDD5EF85-6CF8-4465-8BB6-989E0DB032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5ACF4D36-574D-45E4-812A-599F5E79390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A441E21C-AD36-429F-ACDE-98A5B99597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64531D80-03F0-47D7-9211-929A2F5CFA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34929E00-0253-4D46-A8AE-7471BA350C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7B615683-562D-45E7-8D04-B538BFCF86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44C80F03-F3D5-40E7-BC0E-ED89C1237C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1733DE6F-756B-4838-AF7E-1B5A5BB2B0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6574BA50-62BC-4AC4-BC70-976783F84E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53803264-A225-42CA-8814-E431A6B853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32D39AAD-BD7D-46B1-93EC-611C729E33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302E1ED9-DE8C-421C-862F-D768F00039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BC658C97-B4D2-4851-9E13-DAE714AD1D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CC82A734-C34C-4AEF-A321-3592916761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B0BDEDFA-C12D-4094-BA01-3F678A266A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14AA79FF-16C2-4406-A6B8-6275E1B0CA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7D54FCF6-B876-4BBF-8C4F-22B8196F0B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25734339-ED81-4B1F-B84F-A73500BD37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7D3457D2-2040-446B-AECE-E12F9C7321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8141EBC6-84B4-4E9E-9F60-5E2FA74731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156A06E2-BF8F-4FDE-85C7-FCE1572B25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621ADC41-BA60-4405-8D5E-CD262489FF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05983589-0D97-4FD2-B224-D692F0D058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7B919DF2-7121-483E-806A-1DAD771993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A7BAA27E-C63A-4CB0-9C36-44907D882F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AC041105-942D-4734-9888-78187282F1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A05F811F-4D07-4A81-9F5D-DEB28C907C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35DBA42-15AF-47F8-B3FC-D098326789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4A749A9C-4077-493C-A138-47C07178D3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020902F0-7F84-4A5D-98FE-78C72617EB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815ED53F-BB6A-4AF7-AB8B-141324F3F5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DE4E7D17-450A-4875-8F3F-4D0D436749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1311C664-A3CD-4618-A8BF-3E66986EA5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F5584ECA-680B-49CA-940C-5EEC240D16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C7CA373C-12DC-4E26-9AE5-86647E1A78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43FEA955-D553-442A-8404-274821E70D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46D89A30-D30D-4CA8-AAB5-3853BCAE6A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943C801D-0C75-4B9E-A890-C5A64E439F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7864310E-06BD-4017-9F09-0F94A6646B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010B0176-BFB6-4850-B695-B7E8C06D0B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5D4720ED-F000-48B7-9BF0-C99F7843DC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DFA60320-18B5-4129-8BCB-DD98660AAC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4D7F459C-F3AE-4701-BD85-4D4CB9A1D0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FAD41E16-C37F-4795-9AFB-9BA98AE82E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B5BEC438-DD4E-4C4E-BBD6-478076ADED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1998F299-1856-4587-A9D8-FF80BFA7D2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2B518436-6E07-41E0-A733-57D97C8998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C1DA6C5A-56FA-4F85-BD6A-7CD09C71CD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B7486442-0E14-4F29-B753-9056C37E23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CF48E520-94B7-40D1-87BE-C59A549C8A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EE3C23B9-090F-4C42-97C0-0D3276F004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FE3E440A-A2EA-4B7F-ABB7-84F4176C90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B523B28B-2B82-41A0-BBCF-BE3798BD52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128B41CD-C936-4793-8E45-E28A58437A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851872B1-8B64-456E-82D6-70A20F80CE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601B2DA0-E79F-4218-97BA-3A724EBC39A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2D4560EC-260B-4FDA-B058-099B6314DD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B4BD5506-104E-4E2B-9381-706A4340B8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516645E-330D-4881-AB99-14E5FCC819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5FE653F-0036-4A58-A313-38AAE41400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F28DD8C3-2630-4869-A0F7-0D92C9A1F8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D20FEEDD-11C0-4F56-905A-E60F688354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CE059CA7-17B9-4575-92E8-398A7BA25C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2B12689A-0C1B-4B87-8494-32B393B768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406BE999-5570-4D68-AD2D-12C429C337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4743A1C8-C00E-45D7-A4B5-DCD348DF9C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49A3CEF0-DCA5-4356-9EA3-C70276C497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FF4419C5-4D42-4157-BB2D-2A2F45EE8D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D92DB10E-CD63-4E90-A60F-24DE449E8B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0C3EF410-FDEC-4E97-9DA8-86A1CCF512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658580B0-2A23-4DA6-BC1B-ECE33DB797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61F9BEA6-7162-4106-A989-C8DFEE49A7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7EFD8508-1234-47FA-8997-0E7BC06829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030F69F1-EC0F-458D-B70A-72E4DF50D5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4E3D1F51-29D7-4427-AF8C-A612FD61E6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205432BB-55C5-441D-9C7D-8A0AC0FE5F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655D4747-2AE2-4437-9AAC-2261EEEC0B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0D7BBB8F-64C9-4E07-BD02-005E440342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C50511AA-8A5E-4C00-B4A5-FCE1F51EC1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57A678F4-F9ED-47BF-8B46-B8DD9FF9FA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3411D88B-8213-42C4-AF7E-324AA549B3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C09461E6-95AB-4233-901D-EE41F15116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D0F28139-9A61-46E8-B8AA-6C786D4A0F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E7F6F4B5-8480-42CB-A5EF-1615BA02F5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F49D1D86-3A19-4914-98A3-5CCD16C921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A610FFB0-7A49-444A-B52D-C67E5D6486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2402096C-FE8F-4C82-8AB8-234F060E59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290D5F25-5A31-468C-93E1-5D7D3841C6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11054ACC-9395-41D9-BB64-88ACC8B557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480CBE9C-EE35-4DEC-90CE-F1B2336A9F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CED002B7-3A31-4FFA-86A5-C22F86C482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04AEC2CA-2D81-4759-88F8-2AC6DA5C051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E874CEA-AE60-415A-82AB-FA5DBD1186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FE6A2616-A80A-4626-BEB7-C6837BE909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D491DAC7-0541-4C55-98D9-7BE51B3BDC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7E82582A-3E86-4C31-A53B-26198A62C9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7CD8F6CE-5938-4294-8B61-9AC412D3F2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082F5083-4995-4B79-8A08-1188AC7BB8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674B21CD-966D-4FB5-AE98-D0340B13D1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375D9F69-3146-48E2-A1F0-1C1CAAAE46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B6A22BF2-9AB2-4F13-BA48-9EA1CB096D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812B4383-02F6-404A-9BB2-EF88B3F4F0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3B266986-21ED-4F29-A256-A31BC18278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A7FD6E76-8899-41D9-9F96-328D483C78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1D9C0A4D-C47D-491D-9702-36BAC92265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AC3E4A0C-AA2D-4986-A597-F032E16163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2D0EF7D5-CCB7-4C51-A8C7-790A50FDCC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45C2BC26-7376-469D-A513-5088AD4D61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C1AA0D1F-382F-4DB0-A178-CFE38390EF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F552648D-8774-46F0-A39A-4F77AED7E3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B88ABB0A-9EBE-4CC3-9883-083DCB6303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D4019CC9-2520-4EDA-A389-C499847F59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B6C3D7DA-7626-403F-BAFB-D1B5BE8FD2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581C1584-88CC-40D0-95BF-5AD4AFBCC0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B9DF38EC-7759-4222-9044-8FD5326BC9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B38EC520-F094-42E8-A7C8-4B2B19584A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F4692998-1394-448C-A198-F56A633330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38B3FA09-DEBB-4A2F-8DE1-21749EF19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F9E35CC1-C213-42A8-952C-074A5A1F8D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20DBF778-B581-4713-B435-12F80B8A00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9435B4FD-D2EF-4AB1-95B1-74FE63820A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BB649FD8-A5A8-4A8A-821E-1FD412BF61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F77E5022-58EF-44E2-940F-9BA0E32693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546AA6A7-966D-4667-9992-2FE68AE6E4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1C38FE64-BD14-4959-8CAA-EAF77CB5BB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05C18298-183C-4993-9367-7C6D817D96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A9E5DDFD-A9E4-4603-9030-55F9B53105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D0B808B1-1F46-4536-BC09-5579F28E20A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AC2476B8-F40C-4D15-A41A-EC53B508B3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51ED1EC3-CF04-4E36-B808-F4B8168FE1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0D4014BF-B569-4558-953B-6C9092A1F1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C9759B4E-AEF5-45D1-A10E-E61F4BE720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032F02CA-05DF-495C-88EB-3E57659987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38443B51-654C-4963-8257-D50BDC49B0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D1CC04-3B2D-4804-BCF8-932F2583E7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657C79AC-D90C-4163-931D-2B2CA1F97A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0BBA873F-74AC-4BB7-8F30-A6350D6073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E4A60B47-7932-4C12-BA4F-26F1FECEA2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3945E3D7-26C4-44F8-9480-5DBA97735E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3F7F4AAD-7258-4413-BD59-9EC8EA21CD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8F4FCC75-60DC-4C66-AF60-141041904D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EC57FB9B-3D34-41DF-AD38-447373B225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79F9E931-B71D-4800-9BA5-D270C8F911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889C0C25-EE72-4AF6-82B2-580E1BAC73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CF018980-A901-4153-B2CB-2832FBC053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27641351-5E16-49AF-9FBB-552A37CE8F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006DA70A-DA14-47FF-97E7-951D321795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45BD7A7D-7C32-4046-A3C9-55EDCEDFA0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80002DD1-6D38-40F2-A438-A80C6B12A24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2D4D5F55-9674-4BBD-B7CF-8F8B8B630C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8053D60F-C3C4-406D-9820-AB31706D07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6973F377-73CF-4151-A06B-30A43D8643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9869AF63-4DD7-4397-BF66-96A75EA7E3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6F413CAE-1403-4CE9-8700-DD0F8B7A3F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061244CD-E24D-42A6-A3CD-5B2C94836E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08431A82-83E1-4401-BC9D-0A0AD786E0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6282D33C-E291-41B6-BA26-EFE2391FC1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07A51F8E-DB23-4B65-92AD-8C5B6679B0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1992A031-FCBB-4576-A959-A524194242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D3AA910B-47E2-4338-B352-80FB8458A4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CC7FE240-15F8-4FB7-8800-85B4B85EC5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62ACD25-1A05-47CD-9B40-081EC2BC9D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4F4201AE-6947-40B2-BDEE-04D23898E3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C12B46C1-4156-4FD5-BF9F-0AD2C67422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2CFA6648-37D8-4ED3-AE09-C3E81CCD4D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AA4BFC88-63A8-4FC1-A87B-B440AFE164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1934FA09-11D3-4139-B9A2-C3D74827D0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79725757-5280-49B8-B86C-6BF7E78A20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B3B7A035-5E2C-4483-A7BF-63ED897D2C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42407DF6-A57B-49F9-8E87-50A6DE4684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988AF9B-62D7-4639-9C8F-0C9C1051ED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18F13D55-27BF-478F-AA71-4B8C44E8F2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77CF04F0-BEA7-4A1E-BF8E-5A3B1DFAC7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5EAD8FC1-98FF-413F-8BFE-F19E98967F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9F416D6F-8D1E-4AAD-B2D4-65FA0527C07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9E4D5C6F-A610-4743-B86A-D5D9A51BDA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3AB4DFAD-427C-4771-802D-13BFD56BF4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10CEBFBC-3A49-4C89-A6E0-CD77509945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EFBA065D-CB06-4369-BF92-FDFFF4D6DF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B270C51B-FE5B-4DE5-9576-D580A53F52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B3F0E139-A7CD-4923-B554-A094181F9F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42FE3D8D-7055-4DF7-9DAC-CAF97F69D0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170B2B21-BE0A-4C93-A1DE-92916A1E1E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855BDC5D-0A24-4FC2-8A74-9895051C9F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CDABD3C2-83DC-4A18-A80F-FF157DC8B9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C407FBFE-0971-4A14-8D72-132A4BF8E5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4C2BFD88-286D-4BBD-903C-9C402FDB09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99710AFC-D145-4150-8F08-6912F3F2E8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18729A3C-82DF-4CF1-975E-3D77D6E377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C35A5E70-E79A-4876-A865-0753BC3A10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2CD0F298-7FAC-4B66-B22E-DE18CF6510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039D6EFA-520C-4762-89F2-69CDF02F90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05ED1CAA-AF42-4700-9AA5-5433523391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65BAF921-311D-4741-BA9D-CB3332FE5B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214E93B6-F1A3-4802-95F1-D404F36AF3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9A83599C-E1AD-4E5A-BF9E-52C5E50026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13C19BED-6780-4CE7-9967-A655FE4D78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280AF9F6-0F5A-4D70-BE33-EF4CC784624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4A97D103-67B3-4EE7-B90C-D84B1BFACC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39166B64-EAE2-437D-A8B7-DC1F1D20F3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56A1748B-4EE1-4358-86BE-AEEF018D00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317EF4C2-CBFC-4475-8658-FD55E84B117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5511EC7D-CE44-4737-BFA3-2354419249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FF00BCB5-104B-487F-A5FF-1A0F71A2C67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54081B88-82C7-415D-9BF3-CD84A8D2E6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BF85CCCE-9ADE-41A2-BE3A-240B6DC4EA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56A8636B-80D6-47F9-ADCB-BD7EF5D807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3861FCD2-2609-4947-AE65-B1C9FE134A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4E55B7DF-40AB-48BE-BD8B-F4746E7F51B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0B583379-3683-47EF-BCEC-1D5A4355DD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2AEBFA4C-67F3-45D7-8D6A-325B180CE8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A81B8133-7119-45F9-957F-D2831F5C8E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669F697A-2E2F-4F25-BD3C-28A8B466B3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3E5F3E49-E0D8-48C8-BC64-5AC4B2519A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ACCA0107-B796-466C-9F1C-AC154203FE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E2CA2CCF-B450-460A-8A0F-B575195040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613F9D35-75EA-46C2-AE16-5E97896FE1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407428C0-D37A-44F1-AF18-9926FB5D6B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8E03935B-75AD-4F64-BB32-A0D93F26D5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3249CC48-A8BF-4EE7-9BB5-32054D214E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3DF164A9-483C-4DED-A906-28FA106E16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0119BD26-D81E-4A19-ABF4-EA4961B4DB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F5B6ADBA-5496-443B-BFD1-A2081AC1C9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4491778C-DC53-4B36-860B-CB0F5A58E2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4C0BCCA3-FA48-46D4-A13E-F2B4024662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D582FCA7-7DE4-4CA9-B703-751B4DBFFA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E9D97FEC-9DFA-480D-BA75-5797F8FC2F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59D8CF00-F176-41F4-B5A9-1969E45930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D4483216-2D2A-4920-909B-8C302600B9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FBEBA70D-EA2B-4488-BC77-6F156EB5EA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6F4959C4-F357-443D-8D0F-2EF192290E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EF87219B-7480-4B42-82D4-EECB413609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6D3D3F1E-AEDA-4E62-9925-0058CEFC47D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B25AE09A-835B-4CE2-A6F9-DF60F47C82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C1B9D7A9-9087-4357-9794-8CE99BFAEC7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5A61AC70-5B55-49CA-92BA-93A286C337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C6A4F7B7-F071-42D1-A823-C8C67824BAA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7EB8F16D-CAFB-4422-BE62-6CB032BC7F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37558C3A-8206-41E3-9CBC-FC91E039C5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4149AD81-CAA6-4AD9-9096-35DE72F99C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82855540-FB98-4450-A911-3F8C7511A9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9411D39E-9BB0-4C4D-9A17-1311551F32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6DEC25B5-56C5-48FD-A805-CB105AE740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AC19F5C8-4569-4597-B35B-B56AEDEF14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981F9D04-9FFF-4451-A6EE-F22A1EBCB4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5E2DE2E8-9CAB-47C3-8946-4A4EBC3407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63B4A5A-ED25-435B-ABC8-CC649EBAEE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8462AED6-8D8F-464F-8E9F-249F1F3A47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1317614-1A9E-442C-9E0F-1AD1C9D371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1A4AF0AA-3408-45BD-9292-B448C88EF1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A623E51A-F998-472F-AF20-E048BCC9D6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15E8D242-4BBF-4CA5-972A-3A88ED9D4F4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03FF50AA-2190-4C3E-9C6C-9FEC2F622D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84727EC8-BBB3-4141-B32B-082663152E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5A31E855-1171-427B-A436-A3E9D02944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FAF2FEED-D128-4B19-88A4-828B514BF7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09FAF589-FEA7-41A8-B5F7-58CECC9EC0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FDC26974-C5ED-4EB2-97DA-4838DACA1E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B61E7E9E-D8B0-43C2-86A9-083C5B1954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0E0CAD30-51CE-4059-8AE4-987536C18B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0A0A1EDB-8612-4D5A-A7D6-62EB73C10D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F49F6450-8B96-47A2-AF37-98F174FA34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C7324608-B842-42BF-822F-0F5A94FE27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C873214B-8248-4E8F-9985-0D72A82B44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77AC3414-8970-4DDD-8B7C-32FBB11991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19AE1973-0CB1-469B-A51D-BF65A0989F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DE358781-15A0-4B19-82D4-AFCB5CF165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202D84E5-99E2-4914-AAA8-B9914BBBF3D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B80DA8CE-307B-4EE7-A2BE-949A10C0E7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A6C59639-439B-4C3A-84C3-3C43E58A79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FF438BA4-0722-4C2A-81B1-26BDEDB1BE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7BE40BFC-DC9D-418C-9741-7CEF3D7EE3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5561E4BA-55A7-483D-93E2-419E75D651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450C1DC3-3232-4C38-8652-74A9A0BA03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6DD9C259-F26F-4877-AA0B-39DA425D1D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FFF0F536-5B4E-4C3C-BE44-3E27342E7B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E108F525-C8E1-4805-B2E1-B3EEF38CB1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0A028F0B-8275-4B52-9082-5182688227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4C0E24C2-C0C7-4AEF-91D7-35C30864871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4C3E4F90-3DF9-47C8-8EE3-6805317C63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D24B83D6-74AF-4283-BC85-6B1BD763B8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7185ED93-28D9-4BCB-ACCC-5FF4715B51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9702DCE7-9D57-450F-857D-9C3B3BD48B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4F348F67-A049-4DB4-AF71-5EB32B4416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17668BF1-AF22-4172-AF25-15EC38BB35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B84AAD6E-A9C9-403C-A705-4C3A4B825B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62D8D287-FC92-453D-8619-A400F26728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908F5A62-352F-4B5B-863E-2C9C12A658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B5157021-4BF4-4D4E-99C6-57B5E33C69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913B0DCF-7714-4EB6-BFC8-452F551EBA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13A736B2-1763-4295-A6BC-21D5CDA6D3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CE49813A-FC7C-4717-93A6-2FB9DC5291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505112D6-A71E-42B6-93B6-A7C0A5676B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1D65494B-CA7B-41A7-B8AD-E5FE1776A7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88400C8F-0FD8-4556-898D-CDC1E7BD89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673FB8AC-F1C8-498F-8D95-DF2EDC2D215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F881FD29-D12B-445E-990E-42F692D8CA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BC9AECC1-A40A-465C-A8E9-48DB76A34C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900995A8-CF8F-44B3-B123-A4A5FA495F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41CE5100-06D5-4D6E-A48C-6DD220CDC1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0EEC1CCC-2E23-4700-BC33-ADE405A65B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270FEA61-032C-4B75-83C6-62C714F65D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AFF324B4-4ADC-4D33-8B67-25EA13C1E5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4FA682C8-0634-49C8-AA1E-F9CE7C607E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44DAA80F-6454-4512-8E56-DE32797E91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99CBD800-A8C1-40FA-9482-F585B57A32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30EEF62C-8997-42E2-B36E-FED3DECCE9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C54F1F4A-09A6-4D79-821F-CDA857E991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FD486F2E-2C34-4A31-A058-F7FBD3DFA9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EB6486A9-8CB6-4081-9C7C-9A10D26868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A495D71F-93A6-4CC8-9683-B6830F70DD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A4E8B853-7A36-41B2-AE4A-5EF7D3DECE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1CD92F20-038B-40A4-B318-14D8336741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97F32A54-54FA-4D08-8C8E-E684988ABB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1E73A8E9-6633-422D-A118-FB6A183CE0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64A2DAC2-C3FA-49D8-83BF-95A55A2B7C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55F2F8C6-D884-49DA-BD11-2CFE9DB85C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E44F7EC2-F6B5-403C-B97E-69ECD0C03C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DB6646A6-B302-4939-80E6-33959755B5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DF53C4CA-ABD6-4EE9-ABAD-419ABB39F7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A9E3D6B6-E531-4C29-8964-045A4A1465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04604D53-FE76-47B6-9677-3202702AF5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E0D96DF4-F4B7-46D2-B9F3-2E05B7B729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7B8620B6-C42E-4BC7-AB72-540552A39E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3E9778AC-5FD0-4839-9004-777BDD10FB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BE50644D-0429-48FB-BF16-94290B975E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C116FE55-9C8C-49C4-B0A8-C66359BCF5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EEB8C8AC-2649-45A7-92CE-9F902E2098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CC9B73AD-CC0B-473A-9D8C-124BDBD06E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106A847-AAD1-4901-BF2F-083E8B3CA9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3B787F34-7452-4A1F-B346-123B8C4D50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1CAC72E6-B45F-4AC9-8C1B-9E2EBB3942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A58AB85C-28CB-4B3A-8517-58A0DAD3A2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B855ABCC-9C22-4AC0-95E3-177F94F3EE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7D7573D1-152D-409B-848B-E42DA07D55B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049CA81C-982D-47C0-BD2F-7E3CB74936B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84E130E1-1899-45DF-9BD3-F55617D488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20EF8AC4-51BE-43D0-968C-CD226DB74E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55DBA21D-0547-4D52-9610-4CEC094CAA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D1E427DB-4719-487B-ABA9-232F661759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F2E91CDC-4FC1-49F8-A008-F01CA61CB1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BD3C6303-C841-4F8B-A92F-FFE913ABDF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D8B05017-585B-49FC-BC91-12421B3E2D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56768539-AAEA-4982-9A3E-92F8CCF7DA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A8A2824E-E024-4B39-808B-E7D183B21C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B9810EB4-E0CE-4328-BC69-C289CAB9F2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89D15EA9-B0F9-43F0-B94A-A1318B6141B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793567D4-411E-4321-B989-CA25084A4E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0D129295-1EFA-4911-84ED-1462CCAA85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C3C6964-F89E-4B6D-833B-CE2810FF47D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7279F24A-ACA1-4B31-8D9C-394E55BAB6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31D795BE-9B00-4E8E-99ED-760E944537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4EEAF37E-8487-43A4-AF8B-D8C138F6A0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D964344F-2D33-4019-8C72-1C90F09439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A4CEE168-5389-496B-8A61-FC8020B870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74BFC214-E6EB-47AD-93FE-846A3AF7C1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FE8B0FB4-0692-4D36-AE46-4D9ED78EF27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510BC364-A53B-4DA8-A649-3927BF299E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3C494ABF-43A6-4BF3-A1A0-4890C1E02D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7755154E-9463-4380-8781-30FEEF8191A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DBFBA630-05BB-4D7D-82A7-E9EBE730C2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14B8D0E0-975A-4259-A8C7-68CEBDF2F8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29781534-99FC-42B0-9B0F-049B5DD728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EC742EE9-4763-45A7-9A87-A8D1C953CD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674190CE-E982-4F35-AC56-6F9B3D5ECC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6FB545B1-9994-4EA5-AF34-5EA9342049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F270D962-9B18-4701-AFB8-830FD43389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58D59A16-BDAC-4A7F-B55D-3E7EE0348A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F10A5C61-5762-4A3B-89C5-399E9721FE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274F7F48-DE7F-4079-AEB2-B010DEECE0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BEFE055A-B321-4878-BAC1-F57E70B899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61F6EE9F-2731-4A3D-ABD0-27441D46EF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D530FAD6-98A4-46C2-B7D6-3C90D65AF0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DD46F853-88B6-4771-8264-D36A7F67E5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7FB4B820-55DA-4A05-BA11-0EA591E00A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3D304CFD-B360-4A48-97FE-774FF4A560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E6CFFC25-26DC-40F2-937D-D969594619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B479ACF9-558D-46B5-A033-82ECFCD99A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DE6C1E3D-600C-4719-A4C2-FF6CAA6B8B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A996D8AC-8746-4657-A1CF-04A0ECFF4B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7A370E4D-BA71-4845-B3C8-CEEEE8DC94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29D5A74B-0860-4498-9A23-B9ADD2977A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B5E88743-8F56-4141-8494-33B9EFEEAE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3EA3136E-2F10-45CE-87E7-EDA5C6DE9B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1FE67848-E13C-46AC-B6DE-413BC72D7E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88DD8310-EBCD-4594-97E2-DC842E8392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BBCC88A2-6985-4A37-9720-939F0F97ED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8A58BBF5-19FA-4AB4-A778-37CA96FD08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33A6B0D3-97B8-4C64-B341-9B1D571B04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A11731D1-7F85-4F75-AC42-8D6CE769EA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6A31F392-57F5-400B-91E7-5F8A66F7B6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6784053F-E91B-48AF-8E7D-011D58CB51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1C58C6B6-4610-4353-958B-8FEA1D9E52C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7EE41C23-37AA-43A2-975B-33DC4AB60F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B0790F29-6276-4A7E-9A1E-562EF801CA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4476463B-65AE-448B-94BC-F605C8BBDA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F0F05B2C-E15A-4BC4-9C1A-179E08F74D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7C09B5FE-90AC-44A3-8EE5-63C32CA995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52E3CF02-8AE7-4F44-A60C-5D18C4F128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76195815-97A0-4626-A15E-D248D9EE48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919C212-2469-4861-ABCB-A4B324BCEE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74058D04-20E0-4108-A0C4-24359E60A7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4A22754C-51E5-44A7-8159-D7409611A3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3E336C3B-6124-4FBE-B99C-BFF08EF955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6420FB92-5C67-4215-AEE0-7C65486FE8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6172AA87-FFA3-464C-ACAC-1A72096E72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D69BB86D-446A-4AD7-960E-1F11F098F8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63608366-63F7-4350-B834-E89254B17B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7E22693C-CB0C-4C92-B016-940AE9D6CC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91E12D0A-4762-4CEB-9357-F116B5674B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6275C5FC-3C83-4313-A651-0A1DD1D1F2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E62E3968-E32C-4AF5-8852-1842868251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2F4D391E-B014-4C39-A061-F560F67A2F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0ECCEFF2-49EC-40F3-A1DF-E8E7E6DD1F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53CD882D-9E22-45EA-A3CB-0A18E0042D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DC60DA63-460E-4497-80C0-486214CF9F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EC45E401-0CB1-43D9-AB33-2E6C61C0F1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14282762-782D-4195-A9F6-FBFD59EE2B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7F7B7814-2567-4312-AF91-BF43F6B302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3F8B7D11-4631-4CBE-B850-8ECEFC27C4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D9290689-D59D-485F-A38A-2F5F854175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C7669803-5AFD-48EE-A947-D0242D39D4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A045B13E-D472-40C3-A6FA-BD47650489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8C1B971C-4D4B-400A-B7F1-D515CBF20C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455E02BF-B848-40A5-B782-24C40E02DD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C5C89619-5CDD-4B91-A005-7BE0762889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B5C54440-7753-4903-81EE-854221B1A1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38CC9887-B043-4472-AD20-2C0ED03BE3F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B54CB59C-F890-4289-BDAF-B04D2148D4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FDF53E48-A450-4CAB-BB24-40E0A962A2B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106A4309-C8DD-444B-9F33-FB509E2AED0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301B59AE-935B-41A8-92C9-975773821D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D6926DF4-0971-48C7-AAED-103273291E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FB6F3FCB-C242-4533-B23B-58675868C9C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5D9C3C0A-6D8C-40BD-B701-13411BA65E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5CB74097-DF6D-4E7D-9FF8-963CFF027A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2ACC8DA9-240A-4324-B70B-187CABDFE4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E05F3535-FE62-43BE-A6E4-3653CDE19F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57C53B54-4E98-45EA-863E-C91119752D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20E03FBC-9537-402E-8156-DB37754D43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76AA4C92-97E0-40E6-8BF9-84182A8EEF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F5BF3085-A4DD-4B44-B0A2-ECB1034E42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4E64C2CE-A208-44F4-837D-16EBCE7408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C4B18715-31B2-4B93-A339-D7DB89631B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08874537-2984-43D2-99E4-97C81BF5A2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10195F7E-7458-401B-8F8D-71869334B0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AF3ED691-C29C-4A27-B7DC-8E9E531C54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2932EE1-F674-477E-B98D-DDA4378DE4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39E7782B-D4DA-47B6-8924-04D11FFE58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9F2729D0-9B30-415B-8271-3828459FC9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FBD93F91-58E3-4EF5-98E0-65BE83A9CC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E3B156AE-D35F-4A78-A39A-73867621D8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80E3870C-6B2F-4FE6-8952-A85D4266A0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BEB48266-F951-4A11-A9CC-00FE5684E7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9662D40A-9881-48D0-BF8D-BA5EE68AF0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F3BBBE6E-F7C8-4FE6-90DE-264398C1B6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8B10197B-0B4E-479F-9B8E-F8D6A7E16C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6CDE83C1-3AEA-43BE-A4B6-52117A9D65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0086CE5D-3BAC-434E-AB12-B3AA48907C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18EF2934-FB02-438C-8DAC-7AEAD6CC4E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FB4CD99E-4B1B-4FC5-AD59-A2B22E5592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23B08103-CCE6-4089-A1CA-F57426BDD5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53EEDB16-621F-496F-B746-D9D5808F3D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07D27911-3AF0-4A10-8636-26DF350B24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4DA9BE4A-529D-4919-A57A-7BDC632367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FF97A0A7-F3FE-493C-B35D-C856CD52C0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E02B5BF4-4715-44FD-BBA8-52596C0CE9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881757F7-CD7E-4AE8-95FB-20B6E35A09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BC4E4FB5-CF92-4D00-9203-3E730B7169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4B94B73D-700C-4ADC-BE53-C051AF154E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A7C51D9F-E515-456D-A8B3-77F2805160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59F55558-BBF0-48BB-96CD-6C3007019BA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FBFA232A-CE7F-45EE-B845-5171A3EAAC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8B5D49E7-5410-4C42-8F6E-A8BAC6F808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9525C017-E90B-4249-BCC7-ECA7418781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F3B69761-305D-47E7-AC49-B04260B959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31D68B60-CB59-4A17-8B83-EC46AB4F6E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4517446B-2F83-4078-B48D-2F1629ADBC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E95BCFE8-C672-4AAB-A805-ABB9F1F735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FD1E43F8-63CA-4239-8DA5-CED1FBF7C5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A2F1BC5-AA96-4323-AA43-2EED1FDB00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0954D17D-57AA-4BDF-9DD3-CD3AC65D16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6C4448DF-A952-466B-92E4-F7C51E17E7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1007AB06-FE27-4FC9-AD8E-7599C49D93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6C02F663-59F7-4EB0-8041-212F7A8E88A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0DA53B85-04F9-429E-89E3-23BFCA37A19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AEA9A846-C0EE-4AA7-83B1-4FD45AB07F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D0E2D808-7CC5-4716-8425-2B384B4F74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B531B0E6-AE5A-4681-9A2A-4F64B880D1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BC7A27F6-4587-488F-992F-60FC2D3FED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6F732F7C-AE3F-42F6-8A51-F154B8D000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2CB2411B-68B3-4CBD-9FBE-56AB0BBB10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65814302-7399-4B73-A02E-758A11CF97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5B85AABE-9248-4392-99CE-8A3DF06A6A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87C65A88-5C3E-45A0-86F5-A43DEF3D0F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D56977AF-2188-400C-B3EF-A32D2E7156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76412F1C-EA60-4431-B16A-D9ABE11A0AB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EEAF21E1-497D-4E2B-BA38-18952FA27A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66C4E3BD-7EB4-4781-888D-847F9D25E4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3CAC597F-983D-487A-8893-BBA144717C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C7B4258C-5A6B-4672-86A7-67CCE23FE7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59AA6011-3EBA-4CE0-9119-4E80890B28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2F9E1EC7-B35D-4ED1-AD5F-9A0722804C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15191998-FB75-48AE-8B5F-50DF8A2C53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7D80B2A6-BE1D-417C-929F-92FD4D0AAA4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22A9FDF9-53D6-4E6C-98FC-5E18F067AB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70422896-D179-4F32-B2B1-146EB2ADAA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C19D0459-95D7-4413-BD71-FA0F18BEB7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8D6AFBE5-BC6A-4090-B71F-CACF18E27F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54015172-6C21-4D80-81A4-2398FDCEF0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2D03DA01-2CE3-4B1F-8316-F52B87C54B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2A129F08-BDE9-4604-8895-029E37C3E6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88BF2D33-C88A-4FEC-A478-F735415A15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B0F63D30-61CE-43AB-8C02-F01E188816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6BF58B34-27A8-411B-8D68-03B1AFD055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FDE639F-E83A-422E-9F58-A294855A1D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03734960-5B8D-475F-AD9D-85152687C62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ADA3FA80-0437-4598-A655-5B615EF96A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61BBCCC2-8CE3-40C8-9D91-5E33A482B19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8926E9A6-0B5F-46DC-86E7-009026737F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F603AE4E-E60C-4F06-9E6E-261A520475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E96DBF09-70BF-42A5-BB10-1E00DA5827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BF443471-C140-4646-8B3A-474F7FEE4C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D6B59AC8-22D7-4C7B-BA82-863FA46F06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C7B53A42-CFF6-458D-8A1C-DBF7DB6D9B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E4EC4429-65C8-43B0-ACC8-C1E0F901A2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AE8689DA-F470-4291-9A44-D880842637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3C5342B6-C0D0-4286-BC8A-B51BF728C5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B421D9DE-9A52-482F-B8B9-D46E680304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3DDABE0F-7641-4076-BEA1-C4C7AFED93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CF79ED59-1DA4-4C1A-AA03-69260746E1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1967DA4E-B2E3-4EBF-88B5-74EEF4D194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34BBE414-0D73-4732-B8A8-099ADE78C4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7FBFCF42-E034-410E-AFD6-530806F9E1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E15634B1-373F-4D57-9BB6-0B427729F9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6997E39D-7A57-4EE9-A848-0183F1DE1F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D5767CF0-8458-4FE6-8F60-2F27F36BBB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B44D8168-EAC9-4851-8A58-F753B2D16E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7BB75536-10CA-480F-B01A-3380723421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BF55ED40-202E-4275-855B-973C96CD19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2C6B49FE-5054-448A-84AC-66DF59157C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AE016F10-DFA6-4CAA-8E6B-64C5B086E6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8AFD48ED-236B-4872-9692-293FC9BA22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C3BE1575-3299-4279-9144-02CE532C50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2A965691-C1ED-49F1-938F-770D3AC196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EF15180F-2015-4143-9F1F-708C2C6749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88D52617-D745-4FFB-B089-7FBCC70E9DC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85E04D10-4CE8-49F2-8FCD-476AA70D73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A84AF68E-FA0D-42C7-9418-52C77A7F8E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21638ADC-3557-4472-BA67-30961AD6FF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28B6FC2C-3EF4-417C-91B5-F66B298590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353E9BD9-DE35-44AC-8CA2-0FB5F61358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B02F8B7A-65ED-4053-A584-26DF5DF394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A13C8F2A-2129-4669-8375-DB709814671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831A3C5B-2DD5-4D95-995C-F386538564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86854949-1C0A-4B6A-B3C5-47CF931304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411DFB29-4A5F-4A4C-B92F-0CECC1CA11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9F79B671-6296-468F-9348-BF87C70F76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73069388-EEB9-4DF0-9AF0-9A5358EEC3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D7AB301-DE79-445E-AFC3-2C9550BF22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09BAA6D4-CFCF-4877-83C7-D5E29B22C8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A2BB55E9-D3B5-4B17-A9BD-8660DAF12E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71D0D959-03E0-4C3E-B6BD-34CF9E0EC8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DBD551EE-63C4-43E9-9E45-1C55170EFB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A56BCA04-950C-467B-8683-4F08836BCB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7232851E-D97C-43DD-805D-11E6DC9D0A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BAAF9572-679D-4BD8-894E-47E8357EC9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CFBE21EF-D904-47C3-9500-E1A958BFE0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0FADCE6B-4279-491E-AA22-D8D05A6754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1D607DF4-7A39-4C67-AA0C-BC84BFA936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1610B5E6-DF8A-497A-84BE-A94AF853EC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73C3139C-2FCB-43C4-BBD2-FD068314CB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DFE0E23F-344D-451D-8B90-0ECF534600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D6B42581-505C-4102-B892-4653FB73B13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876C5C4F-541B-4A1C-A8EE-400EDD82CB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6E22B0F9-8C6E-4514-95B0-569EA9BE93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4EA04E92-67CC-4AD8-B962-41A068AD8C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6C1A9DE5-BE94-49A7-A900-F0C3000C30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5785CEF3-CD12-43D8-AC8B-72169FFCF2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259879CB-64F1-447A-86DF-B399AEDA7D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5A91C5FB-EDF6-40CD-8F2C-17B6669C23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D1D2BCDC-1442-468F-AD7C-ABC213C8A2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C42B15BB-54E6-4A50-9CA0-212684359A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A142BE64-E525-42D7-98A7-3781856DFC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025E2D49-749E-49B5-B875-D2A59759B1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7B4F5A90-9062-410B-B317-A6A0C5D906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837514EC-3802-4EC0-BACF-CF0C0782CC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9F142B15-8350-47DD-B52F-ADBC3985EB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E91A76B0-0448-428C-B0E6-29FE959549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3E9FAA09-0B5F-44AB-A8EE-DA3495097D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13BBAE62-FEED-4AA4-AA59-9F704F37FF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CF216CCB-E84F-4C54-B0F2-605975DE94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A2EE1908-94D8-4FD8-85F3-B4FA5E3DAD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A66E7355-8111-4730-8BE1-649EE2ECEB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6FD39400-40EA-4AAD-B0B3-1129EE30A8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BB2E0A36-E423-4657-9B67-CC9E87B2E3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4D9A33A6-6A61-4D3F-A5A6-A5073EEEDE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047F1BC4-5B5B-4589-9023-4464A5FE24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3F607F2-64B8-4CAF-84D7-3BE8EA9D5B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3273274A-E432-47A8-B0B4-3C11B13E9E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5AF585F9-D09D-43A1-9CC0-48FAC2AC18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9729CBF3-77DD-4008-869E-719CB510A4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560D4E84-BFD4-42D2-A810-1D62258367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E8F0268D-08FF-4DF1-959F-0D5DEE4E1F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95EEAAE6-EA5E-41C0-8BA3-102F7F0D869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70326C0C-AC8C-4CA5-974C-BD6C00F7FD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DBE23E79-E070-49E2-921C-506A0708CC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9B72183C-C97F-4E06-8072-6CEA80F986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AA1100B-CA32-4FFB-B9E9-18A1EF33D7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1F631B07-9899-42EA-92C4-99C65F8F46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57FF5497-77B0-4B3D-8A1E-0B88F04954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B59BA253-2AAE-467B-9537-47A2430C74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9ECCDDB0-6627-4150-AFBD-37104F6AE6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CE608E9C-FF19-40B0-84C5-6F22D6D6C9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B8135033-EF9C-46D8-A9AE-327977C021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FB79230B-F9A2-46AC-8299-47CD1C2DFA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31BADDBA-95C4-4B58-B39A-57E3D1936F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5B4DDF1D-E094-4AC1-92C6-A680272D3B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1A9D0469-1D2A-4B2E-8937-2A3C406EE1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AC9E267C-47EF-4E73-ABF1-C79955CD5A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BDA59C35-5C61-49BE-B918-B358EEE6EA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82AB95BA-4CAC-47DC-8ECD-661F69021A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F256C164-2314-4891-A86F-F19133C9C2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57052E01-3852-4766-AB96-DAB32E75D6F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D3A0EA41-8C4C-4A9A-A364-1EA00745EB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3A6A532B-69E6-4B50-ADD4-63A61578C1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4F49247B-8210-43FE-9376-73D8C32E36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981B9EE3-D7A7-426C-8DA7-541FCB856C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21277459-F424-403D-9B34-A52F26DFEE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F8E5A853-936F-4970-AE04-D4E3F99D89A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58E2F1C3-C049-407C-ABC2-A646A04B95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ED6413C0-D4A5-48B0-B523-1C4811BC5C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2BF69257-9623-4519-A06A-A6CB201DAC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4CE0F4B4-B7E0-43BF-8D33-87FCBA7F48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7DBB52F9-BCC6-4CDA-A747-2B60B7F3C7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5B1A6064-B8C2-4414-9A59-6EBB6A28F8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C2E7DFAF-C880-4C16-8F1C-E36EC5A00A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CF70F4E9-5600-4240-A392-0FB8E8AC6F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70EE422E-1270-44C0-A7FD-C4F01C26AF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99E0E35E-1BA5-4FDB-8BD7-AF41320F3B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58C49550-E976-4B42-81EC-CD8172D3DB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AD8E1CD5-080E-4F12-9A66-61FABD19F4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6B872985-EFDC-41B1-91DE-949F8C2432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FE54E7F5-0521-45DB-A251-E88A675D15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8A92E650-6668-4478-B1A6-04F162C9BE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F80E92A9-63C4-4EBA-9A41-41694FBB7B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4A1F0499-1C82-4CE6-99B2-87C1103368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715D7B60-1A45-4995-868B-BE086F8404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E107EC29-096D-46B9-A694-A9470A00F4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1AAF25AC-8502-4853-B529-80A806FFCA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2AAAEDFF-9A41-4CC0-A205-A898749F2E0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2C615F84-C348-49F3-BF94-3BDAE40F6A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CEFD2EB5-91B1-4D34-A01C-33D046961A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C651EEFB-DDFE-4534-B80E-FD82427A8F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7C5DD43F-051E-448A-A0F9-8691875606D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813F2517-129F-4C2C-A75D-74BBF2F142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9FFDCAF6-6300-4EB4-B703-C6471DB1B2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3801530F-7B02-437C-9CD3-B9F0443889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CBD69D48-E2C6-4DC6-A197-E24DCEBEB3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C22E41E9-AF7F-4F51-8806-D34DCC9120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CB8B9B62-BB95-45A5-B332-80BF3A1E1C5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A14DC054-BBA9-4823-A542-FA6CDFB4F7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876F259A-CB9B-42D7-982A-25D0E097245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FAFFCDFA-6644-4E4D-9430-7AED07D361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327F9043-2EB0-4E64-97A5-A628F4EEE6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FB1F5468-EBBF-4CF8-9F7F-88714EA04C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9DCD4020-8FD1-4424-8305-9DA45FE1D2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52A4BB8B-610B-419A-BEFD-9266FDEC1F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CF26953B-A989-4077-94DC-749EAE41804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2C9DFAD1-646A-4E89-8638-C8F085D5A4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0A469C07-F39E-4642-96A2-9F706193FC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96EA692A-12F0-4AF3-AD99-DFDC0E3011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E812A8BB-0BF4-42A3-A22A-0F8F3D6B17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1DE286D7-F159-410A-8DE1-0523AF31C8F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06726CE2-9393-465D-BEE9-E2EA4680B8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8A6B0B8B-EFD4-41FF-96E4-4F29963081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6DCD432B-823D-436E-B882-43A2B637E5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713E8B41-CAD9-4B9E-B1FF-1B5B971E4E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45B36A88-9DA3-4781-8580-9A46FE1613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97906BC2-AE6A-4943-84A1-0E958B5CA6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C47C2005-2532-4658-A7C4-F1E000D623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701E8C75-9D6F-47BE-BF57-5FC254BAD8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3D1C79B0-DC36-481B-AEF0-AF5E3EF2AC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FEC307DF-35D1-4358-BAA6-952C5EF17A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64FE5E5E-B64D-4E70-BED7-9A2E07166D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7BE72E26-96BB-4226-9827-5641542D92F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E2B234F3-B35B-4F9A-806E-9474D78ED2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826F7E2C-7035-4690-9852-926C1030504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6812CE74-EFC5-4B81-BD79-94639EE457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0339D216-6361-4495-BBE1-F774BAC9CD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FB13ED4A-B7CA-4FFA-BE93-3EE342426A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F0FACD90-71EB-402E-899A-9122F4B010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37ED2C4F-634E-4CAD-9C10-74E406D6211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9091515B-454C-4F60-AC67-F26BF65681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0648ED0F-48FD-4EB6-A96D-530B5DC8B5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6A2DBC03-FB2E-4C73-A0AF-94F3988FFC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562C2594-149E-476A-BBF3-36E49A72C2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A4F81EE0-7B7B-41A1-BEC2-1FA26B5477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2225F01C-9187-44EF-9771-518D63E5EE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09FCCAD8-3BC6-45B1-BD6E-2FA6451365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8657EBD7-0D48-4959-9F2D-352719B2C1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B68058A5-7DE2-4FE7-BEB8-082E0ADFCB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AE9ABB7F-0E98-4321-ABFD-43F682DE99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AEAD2DB8-3524-4B5D-A54C-DAAD3D88AC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46D94CCF-563C-41F6-81EB-A3AC3836E9A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987D5BB6-4233-468F-B525-94B94525B9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88C54539-E8EC-46A6-86B2-FC66A923C5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15BBEB25-2085-4332-8631-34C8543D7E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05EE057C-5EF5-42E9-A1A1-C3352C68CF8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F8CCF0B2-4FD6-4D88-B607-A8726A5F33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9BD88583-5BDB-4D65-9A30-E01B0E6D06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9F024DC3-9DEC-4DC2-BFAA-5C2F4F0872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F9412C62-927A-43D7-8F20-F6117FDE1A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FEEAA26A-90FD-4F00-BA33-AC3309C11B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B09A3F44-D2B4-489D-A7A6-FDB8AB36479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8D480CA0-9E3C-4B96-912A-F494211B421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D7FE7085-B11C-42B5-90ED-2597A3EE8F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28303B50-898C-472E-9A7F-D39CB43FB4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60E1DFE9-43D3-4AB5-B4B4-4BE477C93B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E2753670-6B72-46A3-8BE3-D2B32D1377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B9D545D6-012C-4998-B0B6-0A299B6FA5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9FC5FE11-E5FA-4708-A739-0570F3BF4A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F41916D0-7F9F-4A69-9247-720CB5152E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5AA33D78-A30E-4D8C-BB95-BC144B6ACD3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038CCDB0-99FC-4B9C-AD8B-5326D6EBE6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F3970FD0-8A19-4744-A662-9F9DA6B9B8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F6AF8923-778F-466D-9341-CC4709ACCA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494FB066-EF4E-46D4-BD43-EEBA73381C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FF7C7C94-A075-4C49-A10E-2DFDD6B9E0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C308C9D1-CFA2-4BA4-B611-B6A7C4C5DB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CF69D419-A533-45D6-A8FA-BB3A1775D82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6EF998AC-8F50-408C-9290-7D77F2C23DC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959C3FA-758C-4EC2-9CE3-E1CA0BE593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5D5C1EA1-8C6B-4C18-B6A6-B2F8344E00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83E3D884-58EB-4878-B2D6-F3BECDDA51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9D7FE8F3-6518-4F2F-887C-0956114E63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4111AD89-8DDE-4CB6-B711-7D1038B184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76C97B4A-BE1A-4C8C-8259-669D48F8A8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C7E1BE6F-4CB2-480A-82FF-56C4D519D6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2E192F89-0D72-4D49-976E-DBEF908C51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B523A628-BE55-4611-B755-8476858083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9D8D04A0-0F09-4C5F-B8BC-F2DD1CB4B2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DEFE2F41-2D65-4048-9F75-D72AAA403BC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EB0CE09A-2010-4E2D-8C4E-847727DF6B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05F0BF75-183E-4FC6-B712-F48B9BE08C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40882195-EE7D-490D-A307-4B3EA64E916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DF0372EE-B485-4688-BBF6-433FDDCCB6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7BD24B92-24F0-4D5F-B567-31E98979D2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885FF19F-F683-4005-97ED-C822CDB40D4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C828D637-0068-4CF0-95C1-94083B6C1C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A5A9D515-7742-4F5C-B9E6-8695799DE2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9659C6B8-5CF1-4CD7-9A82-FB45F45BAC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2E7A4949-C370-4A51-90DF-3D27B843A4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2B811ED8-5FFD-4F66-9126-C2B502BA3B4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20D4685E-E0D4-4C59-9F6C-D9F03BEC05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16C0DDA6-04CC-4202-9F6D-DD47765F32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29A6FA82-7B2C-47C9-8426-3CABBDA14A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36D6868D-DF0E-47B1-8AA9-0AAB12EB49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94667504-641C-4DD8-9024-84FBD9F67D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A5D16672-6EFB-44EB-B1AE-B90AC6DB3B2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2CAB06C7-DA21-4CC8-AE91-F4DF1D2105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5B57BE37-1562-4A06-AF46-DB63075679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985779BC-8ADB-48B2-AF04-2C8B02D4E45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E79E87BF-2719-44E6-A64D-2431AC92E9A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C7185B9D-F1A9-4ACC-B6F0-E21B2D4B459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CDA94DDC-86C1-4FD6-A1E3-DB53DEF18F1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97D6007E-E282-4E32-A3D6-DD82A3EAF6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247A3327-3952-4588-9264-907E40B84E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49C442DE-55F2-49C6-A98C-5C12D94FBC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56E550FE-D850-4E9F-AB8A-3656FB431A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E730A21F-9636-471C-B8E3-882B23E585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D2D4258-CF1C-41BC-8964-B2CE4759D3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1F73DDC3-AA47-492B-AA3F-7244B9670D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96DCF1F2-3EE9-4146-8FF9-EFF49E6C332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6818AEA2-539E-4D20-AEF6-D57943C026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C81BC5DF-3EFC-4709-90E7-53F2244820E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2ACF30CD-3FA8-4FBE-BF63-83E7B3EBC4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F5980308-1C5C-4672-A660-A4CF280FC5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409B8410-02C0-42DB-8ADF-3D95042580B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E1492E16-AC13-44B8-903B-0338BF843C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2F448732-C704-4BBD-B7C7-8C67B29888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49EFB4ED-0BCD-4A50-A6E3-76038B03B6B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0E148512-6520-482A-9D40-DDA4E9325F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789B560E-E277-4B29-897E-6E73FC22CE0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131E89B7-CF4E-498B-9ED0-8F62B7B1244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1A0054C3-1EF9-4372-84F6-0D4CC9289A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DCBEF40B-B5FD-4C1F-93BD-D548835D9B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23305677-4F65-4BCA-A558-E43DE2B320A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4871F825-1028-48A7-9A8F-6C7B5EED78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8DD8CDC5-FE8C-45CD-8A19-C5FBBF3AD2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BBA38CB2-EC40-4FB5-AF4C-FA7B58ECBE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5AC06A3D-47E2-40BF-9EA7-390AAB91D0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CE84171F-91DD-4BC8-88E1-F652B4DCD8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00170431-64E9-4C71-80EE-9DFBDDCC48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6AD5AD44-5140-4DEE-9EC6-45F26C51AC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EA44188A-80B4-4928-BC0E-BBFDB7DF86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F38C83A9-C620-45CF-9638-3AFEE8D715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BCDB7BB7-9028-4A2F-8FE9-DE452BDB3B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17DAAD80-120A-40D4-B7D7-906D4C81B97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2E0961C4-BE01-4E69-A947-0DCD5A42712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A60E8FD2-5056-4471-B934-693F092917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20CA8B1F-FD0C-4EFF-B161-92CF5A627E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A6FBE3EB-64A7-42A1-8A3B-9708D1F8F8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7CF4D8C2-CC9A-439C-BF93-31D469966E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40717F4D-4047-4569-A90D-543D942C81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D1C76412-5317-4EE1-9F39-9D0093E574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FB3E9FE2-E63F-43CA-95EE-932EF9F645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B44F8A05-7F62-436C-A4A5-8B0833DE48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A77862F1-9304-43F4-B9FC-AD26C10F60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977263EB-04B2-4D00-86D4-EEDD3A98DD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6DC89A3A-4B8F-42FD-B9D8-20C7768CAA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1C77C9CB-DE9B-4375-9C70-EF5B558084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FBA1D413-DAE5-4A63-AFF9-F51793E277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0737782A-BF48-42BC-A0FB-3E1D5C8220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5FC7DA23-3AFB-47D9-9873-C18953B95C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65BBF51C-AFB9-423B-83FE-348A0F5530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610C8E13-14D0-4A5C-8140-FD3913CCEB0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722C0B5A-C4CE-403D-A118-864679FFAD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DD5098A4-B822-4DB1-BD47-1C192BC0CA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F616A8E6-9F24-4F79-9CB9-054F81E633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119AB8A9-FD7A-4C95-9FFE-CEE8221121A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D4891476-63BC-4D46-B808-266609CB3C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6576EA5F-87B7-41B4-8CE2-0BE9BB2600F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CB7FD184-DBB5-46A8-A44C-B57BA6AFA2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5C933EFE-78D4-4451-98B3-BAA8AC647E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598B7B64-EFD1-41F0-AFED-85B889E53C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A214814A-AC2B-4754-A07B-07348C0054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3C76812B-2A39-4615-AA87-9B4EA7B57A8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BB9265B7-3E8A-4465-A111-3364C9D889F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E174AAE5-43DC-4BBB-9A69-5ECEC8810D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FFE1C6C2-5868-4977-B681-692B2C1928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FFBB4814-CA24-4A93-A5AB-309828F8E5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BD65930A-BEAC-40A6-9034-91CBD8CA79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D2596088-68F8-44D5-BF65-C7C3880967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A937F95D-6593-40A8-983E-4D97A0C014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B2145F8D-9EB3-4875-A836-D2D6BFF9F67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8BE5D893-F596-4142-9FF7-65C116A8EB7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0936C1BF-786F-4405-80B5-EE5EDA0201E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7A6A2552-6D25-48CF-8E9A-868F3C0CE1D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2EF91417-BE68-42C1-BA20-61A0724F10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85B20EAA-39E8-4AD4-A5E2-4466DB633F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B20FDF52-5000-42E1-BD46-BAB5A3D4A1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143AEE1F-03E9-41C5-BA63-04945FDB45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B3A97AD2-5BF4-4137-8AC1-50573DA4AC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B74BAFFF-ED5C-4A23-9780-32FF0F69EBE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E42C3E21-F017-40D7-80DC-3200DA66000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1221AFAD-37F2-4B31-87C1-D6AB2167E9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55022F2D-523A-41AE-AFD9-5D898A1572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09719CE3-9C03-4853-8807-3C61C94A90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E672F01D-6E5E-489E-A774-E1375BA5C6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AECE1B1F-A8DD-43F6-890A-7B59B43391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A6FBEF9B-8286-4482-AFBA-C04BC18C98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58C1BC23-17E6-49D7-8563-2B9935ED3C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AB0602AF-A433-4C84-BF5D-4CC9E9DC881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3EB2305E-1773-44BC-A949-0B8AC66D549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F9F30D7D-5D0B-495F-9F85-4F7E1871C7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013C3DF2-870A-472B-9D36-DDD38D6B94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FEFB8E98-5B9A-4422-8C99-EDA6CE06CD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AEDC1454-61CA-4669-B4C9-ABF69F1F13A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07341660-B122-4E36-94E2-B5B7E4F39C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2E00691C-AAF0-4028-BDBF-3849BA7D6D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BCDA4906-E3C7-4B8C-B081-F995F1FF83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077D5755-2B9F-49A4-8092-DB29254CC6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C6C79795-EA25-40B7-A04B-4AC6203757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27FAA4A6-0493-4C8C-AEFE-18EF44FECEF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B7CA656E-3B39-4CA7-AFFD-FDA72E07A6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EA393A44-BABA-495D-9411-4CF1D10AD37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2ADE166C-5684-48EC-B57D-2A6A4065C36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25E9A3BA-3CFD-4005-BB4E-528CA20C55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D823CA34-EC49-4132-8D9E-96176D6381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0639C5E8-A783-4BC3-8729-E9E183427C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4F254185-126C-4B94-96DE-12CBD748188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F6CA3BA7-BA1F-464C-9340-7ABC8DBD811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9BF46B2E-98D7-4F88-97F1-C6D775FD61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AD3C08E9-C17D-4013-B5ED-521958D154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0B49E7A9-F9C2-45A0-BB74-4F31E393A1B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738E7C95-13A3-42F7-8050-49D12EAA7F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22675D89-DBED-478A-A52C-A14FE23D19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85294D64-174B-4154-BE3A-B4EFE5A156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8ACB0BBD-099E-4431-9985-6B77386CBA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C6ECB5F1-1C32-48B3-96D1-C65183DDBB5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14800AC2-9AD4-4064-BAAA-E680465051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CA4E969C-4FD2-433E-9A38-FA642ED06DB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19C12A2-C669-4030-BE40-CB27207A24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83CD62D9-4ED6-49FA-B0F2-71032F31E6F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65A066E5-B2A6-45DA-9AF4-EBA455E401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A6931D5C-4940-442C-B738-CD0E2A27F9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2A1C5351-1152-4F3E-8B84-038DD064E5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2E534AAD-F757-4A6C-997D-AC33579019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B50AD356-C56E-4B63-B4B1-3B3FEB37D35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16BD4E47-431F-4BC4-9B6C-2EC38CC8A8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9A577425-3AEF-4F3E-939A-2DD9A074894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B733EE56-8886-4259-9ACE-05471DE9B7A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37D7E09D-78A0-4438-BDEA-A36218D99A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68C0BBE4-EF0F-4448-B52D-12ED5B9FB55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956EED4F-754A-4F6D-9DAA-9F80CE21E12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F5B8B58C-1C69-4450-B925-887C365A573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95CCCD92-C418-4360-8DBA-B99B3A88B8A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5BB32626-C120-4B26-B075-D6E279B661E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229B61B9-ECC6-44D8-B1CD-D13EC263ED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DD2CE30D-5E67-45D1-BCD2-85FD03C3CB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06CE41F9-C647-4F99-9C08-496BD3E807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79763332-DE96-4ACD-BB58-491FA4D2F2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12198416-D233-420C-8EF9-D2FC0C678F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2D68F208-7915-4FE6-80FE-8AA4CB7633C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A12F4196-C377-4F49-8D5C-B3A30F5951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8DDE39D1-6D87-4384-8D4D-02CE8AB366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089B4760-B501-44A0-8B39-42467109EB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8B5CAF5B-6BDD-43E9-B55E-DAAA2C57E89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8B067AD0-BB46-479D-AA7A-39FA19A1E4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7DC83671-E0F5-4B61-A208-0A456B1952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E1D7C87A-E49D-4C6B-9335-3AD4A9B054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A095DD38-FC6A-4D32-B548-4CF77FB741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2C2002D2-024C-4A81-BFC7-583238D04BF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5A3B14F5-FAD9-40DC-9425-8C90C4B669B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6AED7EE5-F37B-4579-A6C7-DB5B2B8732D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E4D777F2-7138-4D19-A54E-CD3F321427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54BE6919-7DF5-4F18-B469-B7D957C9D4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2302A4ED-7E87-402D-A5F0-780DB0970FC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1A633C79-78B3-4433-8AFC-4E4BBE050F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A373CE09-E1DB-4242-BE0E-D2886B8472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7DDCD671-1B8E-40A1-BC09-D8A61C33316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DB58E2B6-64FC-485C-A2FB-0DB6781F35E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A80CA909-88E3-44B2-9FD4-B4A4324F3F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DED26081-749D-4AD6-9347-8FCA9E86EFC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317678F6-B700-4348-9497-0ECE9AAFE4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4BEFF576-EB9C-4E77-908F-164677C7FDE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8490CB86-8970-4976-9A3C-65A3FDF9D00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840A4CB5-4D92-4CD6-8205-C3F786ECEC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3F047ED4-C596-4A40-8078-044A052195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92F5FEC9-4BEB-48A5-B4A2-1F64E07F7D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8CA65710-C993-46E6-AE4A-76813D0A6D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95ACBFCF-F124-49BD-AC4B-39485364D57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674EA87-6ACF-4486-A4CE-D681DF8964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F738F5D7-54C7-4F3C-8084-821BE47D8E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BD848327-BE1E-4F8D-B6B8-F38E4B0060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C63CE44B-6EB7-4A75-A6E0-27E1BFE627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8763B819-883F-4255-9850-7D843177D94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ABABF076-1D5D-4456-96FF-1F888729C17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710B6820-9F52-4D2E-921C-764B0F9A6EA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BCA82715-C51E-4182-9F06-0ADDC198F14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48C5E529-1DEA-46FF-BFF2-E49566CE7D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5E3FB306-D451-45A5-85D8-DAB9EDD0E3E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D8A4AB3D-F50E-478E-BB85-F47CAF862F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D202ACA7-56F3-4EEE-A5E7-77F9E1100D1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B18DF23D-B1DF-442E-9EEF-CBABF9AFBE5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CD2F3EDB-4F5B-49DA-AD9F-44EBDA7BFE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0D5CD627-3860-4400-8D5C-80FCE470C3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8CF09CA6-CA11-4537-88CD-ABD686D24CD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B3FB87B2-3803-424B-96D1-534DABD7E81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A409EF21-FE67-4375-9557-BEE40012B01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E9638180-07CE-4A60-988E-7E57438F7A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BCA67A02-E55A-4E4F-A8F3-70F8093D59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D8A09E20-22A3-464A-939F-47DC3A3867F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B7CC7782-7A68-4FCC-BBA3-85AF68F4752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6844E649-5F8C-488F-85E8-DD295E6590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565C35D1-0822-4687-AB33-6E565FD0264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4A7F7CCA-B1EB-4CB7-89E9-5B5FA8CEB96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C133D2F5-BE70-436D-BFDA-148F5FB6FFF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B4FFF1ED-19AA-4D92-AD2D-E124AA854C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9DDE447D-2255-483B-BF09-FA821D91F73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D60B0A2B-4D7D-434E-A950-DB815833BE4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0D8780EB-105B-47D7-8342-8E78885C04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361EF05E-D3D3-4F33-B64E-F6E7C376142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63ECD300-E63A-4623-8A5B-58D51F7975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E1130417-BA08-4E3C-8469-2C137D7A786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2998465-CCCE-403C-8F23-ABA9216756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F599D827-C581-48CA-A625-F8BA334E6C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5BE205C9-2903-4F8A-A05A-88E560DB4A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77957FD4-82AF-44B5-8B4F-2546A13DB2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E97D9BE2-3275-4DB0-AF1D-694EC70D21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E015E7E9-694D-4894-94E7-A18D44115B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C21B2A4A-2072-402D-B4A3-CDBF86CA92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C6249825-0DB3-481D-AAA7-A093EBF91E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07B36F5D-BD13-4670-A6C3-84E6F4AA56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BC6DF597-4C1C-4D6C-AD51-FD40EA08426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6FF455E1-7018-4278-8D58-F13F990D6CB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AB1F9501-1C78-406F-86C5-959BDF8C18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D79422DF-C6A6-4565-94A1-523A7D2274C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E7F09B55-951D-4BBF-A803-76D0577BCEE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43C8377E-98A2-418F-A1C3-C3D1B561CCB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2CCB1C61-0F8C-4CB9-A800-BB2783F5E9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5A2C0DF3-3E37-4067-A7EE-E3984FD7A23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904E6B2A-B084-43AF-8750-27F8538683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BE63BF27-D8D3-4EE6-A349-C09A2D91197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A87858F6-6609-477A-9139-7819CDBA9BD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414E956A-5FB9-4501-8D14-B9246116402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51EDD3F1-C293-4C85-A83A-5328EF3A0E0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5D2B4694-9996-44B2-B2C2-5FEBD5B7E75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B58780C2-FCDB-4C42-A836-A62A697C09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8CFB30F1-218A-4051-841A-BA82CE8C60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A8E1EF38-2A51-4940-8582-789CDBC609B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E66DEE79-07E2-496B-87E8-03C85C4447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FD5CDEF6-F953-4420-8286-62F037B73A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E6BC3B32-5417-4F7D-83A6-93B0040F830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8731551-AD1A-45C3-80A1-1B36BEEE3E0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DFDDD307-AD1D-4612-A5A0-747C1EA37C7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2A930265-961F-445A-9E60-C537045444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148E9E7A-AD5A-4F99-A588-E9A2CC85B7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8F5752C9-43C9-43FC-8FF5-9E29575CA95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5AF451B6-6848-4F3D-883A-9F37703B5A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424F3D93-F783-4E31-AA6F-27D5116FEE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22A6AD35-9D81-4114-90A6-31768D092A6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9941CBBE-6E13-4236-B00D-72A5AD805B9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BCA9B8BB-B3CC-44CB-97DF-16833F6457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57CFA502-2250-477B-BE40-3A2175485C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F1754153-6248-472C-B64C-F57983C0D78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8C90AE16-2E1D-486C-8AAF-467C78C8CEF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2E9A9F68-CCF0-4DB5-B70B-BCACDEAFE41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67105115-01AF-44F9-9D33-BED9029619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7E32F362-0042-4A45-ADB6-5360878A366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A3D47C3D-7CAE-4E5E-BE4F-BE0387C75DB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107D0CE0-6747-4925-A0F2-C389074E61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88E6516A-F518-47CF-8FB0-90A57224294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2219720E-0586-42D6-8503-7248CF70AA9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A12E28A6-2886-4960-8DA8-DC75E793165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FBBB6949-2DBE-473C-AB6E-32B9D870284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E6E10818-C3A3-4A88-9D65-153BB784CD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4AC5FF9D-4DA4-4C42-B7AC-EBD20366A7D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13E5F3F3-27C2-49B5-AE9B-D568EA01435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7D4E0078-F3B2-4B62-8AEC-699CF49B58E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3BA09403-7BF5-4120-8525-FD534AC734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4FA88F48-1D60-45A2-9875-873653E3BA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12D5C5D2-7928-4B2C-9A87-B298422C1F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22EE0684-7ED0-4150-9AA2-2A49E3F7CF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136EA6EF-6EB9-495F-B543-EECEBB1DE9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5947ADC9-D6DE-4E3D-9312-38C57869770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727AAFBA-7CA9-4A4F-B290-382C360B073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F6C91F57-752D-454E-BFDD-ABCA0236E3E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4E38A836-00A5-4731-BCEE-37C95DC7A5F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B79F0DB6-ACE8-4A98-8A49-070AD3FC78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DBF5BB36-E428-465A-8FD4-8D53E38A8A8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29489A74-7D3E-490F-9F78-9B1A37D798C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79F4A093-4BD1-4E47-A5DC-54D440EC10C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A72DAB11-1118-49AF-964E-901B2A7214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C4FEB67-500D-4FCC-8D7D-2AC96FE2328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4C2EAE7B-F2F3-4F71-AA43-46D5256D70F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F0814DCF-57FF-45CF-AA18-F8B02050C2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DCCF2DF8-4688-40AB-8321-5DE17EC3E59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68F91C12-44FD-415C-A696-15B368614B7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336CB3A6-6D3F-47FC-B020-667F5E68BEF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B3CDF729-5680-41CD-B3B3-13A337A49F9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ED3E2166-36FE-4869-B74F-BD2CB661BF0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A9097924-882A-4061-B528-8E83FE0F9BB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E7327476-B272-4CA4-8BBA-A9940013CA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9262C91F-95C5-4687-826E-8F14FF2FB19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BE7CFC0C-D42B-45FF-BE0B-E900EBC3F88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190BACA6-D77E-45E0-8091-24354246C5D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49E55AF8-A147-476D-9B08-24CD005C7AC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F8EF7D28-8E81-4ED5-9853-E787024D1F3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711BF60A-642B-46C6-A8CF-640A0AAE9A8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7FBD0807-2227-417A-8749-9D8641B30EA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1A771AF9-B929-4E05-BA77-918A067F821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A7C15F1C-7409-4BF5-9576-B1001F94B5A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C6121DD5-05BD-4A32-B5F2-06096DC1DD3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408953A9-F0FB-4C68-A156-E48E5BCBB7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27114017-D2FB-4870-998D-0F238764283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AE6AE662-241F-4718-A65B-66FADEEED8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F5146F86-1AA6-40AD-B3CB-D33F6F6894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0A3F8E2A-B431-457A-9F21-9941C5DA6E8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A230ED1D-2EF4-43DB-9CDF-D183D72D5B8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4DB31E53-3A1F-49FA-9B11-57BF74E096B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1B7B9EA7-074C-4F65-A8A4-FCA713499A2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F3C73C91-757B-4241-AFF3-5843A1EBD22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1EE8D863-2062-437B-95A8-3F44EA0E4D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C39DE0A0-0FA0-4BD0-9990-52E6CB83B67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29DCB011-36E1-4856-9F5C-FA4E1459906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0157897F-D5F6-482B-9D48-5141D40A711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1001E8E5-E3DD-4BF3-BB1F-CC039E8E358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32AC90F3-CF7E-43C0-986C-32226D24490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7CBF3F8B-9AD3-4943-9352-0A2EDB1EE0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6F09958F-B755-46DA-B1CC-9A8C6A09E80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D9C89A35-C1AF-415B-B6D3-BB35BDBFF17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C182FD92-A2DE-467C-9A60-05E6A69D4C3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A53B56BD-4CE3-4F05-BC35-08BC007777F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04A561A8-EFA6-4266-9788-B751D0B7122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7299597D-916C-4778-BF0A-DA4D9B31441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CD89ED7-6C5E-45C9-831E-9D5FD9F8A2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62CE80AB-78F9-4BB1-BF5A-D93EE109613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6C06151D-68CA-4CF0-80CA-3838CED2C24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E6BDFA62-D5BE-4256-86A7-16E2C64C09E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2164A319-3B18-44EA-AEEC-CEB7CB4CBEC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FD5042C9-7ED0-4941-999F-BF50D5EC5AC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A1AEE00C-F78B-4CC6-9DCE-7F4E18D6561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9C346461-D383-4E11-A517-8578A7CF9D8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95B74EB8-3084-4A2E-B896-8417FCE8482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53B132B3-51B3-4909-9D73-E47EC43FB97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19380B54-260D-4C01-8163-F9B339054E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9D17641B-D432-49C7-AE59-F7A4A5B12F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598D4B9D-78B5-4C36-BA54-98B4CD03B2D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1F42543-BE2F-4000-B03C-C64145A94C5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A183EA9A-FADF-4171-B988-22FC5D07879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C70AB1C9-BD04-4C7D-8D2D-C60EAF0F156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D67F9F2E-DFF7-4C0B-9FC5-09A290FC286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28AE11EE-73C9-4BFD-8E30-7E8C5231BE7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F4E86542-4DE7-4B85-B083-009DAC76E1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6B0401F8-D6C4-4838-8C70-83192038B2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5E89B0DA-46D9-4A13-AE8E-BC85EB5FD8D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3EE2E7D3-77BD-48DC-B5F4-741414D2877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65FE5E1E-E595-47F9-8ED6-02C4EF07613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8BAB78BB-E120-4555-9434-992317E8EDB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2952461F-7095-4414-856D-64CC3884FE6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FBD26064-B9CA-4B29-8E9D-F88AE6EA238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2BE35A1C-989A-475F-B249-C2572272B46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71B011EA-29EE-47D5-821F-AEEFF4BCE96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AD751517-C298-4609-8CA9-E0369E7E0C1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B401B136-2080-491D-BA7B-0AC3175557E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51CE782C-2D16-442D-B493-29F1220EBC5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D4D74789-ECB6-4A4A-9A73-85D92C33CDB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A298623C-9048-46B8-904D-FDD91EA366D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1BB0DC75-0B24-490C-AC90-DF1A552F256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929D6503-4327-47CD-BC26-0F72956C00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233EE612-5F3C-4EA1-968C-4C9A58CD66D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E1D1D9A1-1D09-4587-8DB3-E2A55D81E2C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8393FEEB-13C9-4D70-8C35-8D8DE741FFC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040CF698-C8B7-40A8-A562-B8096BBC555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6EFC96DD-F0B4-4284-A9FD-4FC5BECFD87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E2879985-3870-42C4-A55D-9E29BEF363B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7879C16-2D4D-4179-BDA6-2D852432F6E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5253B285-8BFF-44BC-B0E4-9646D8378C0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C0F826AB-C0BB-413D-A604-CF13B165052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076374F2-4B4A-45D3-ACD7-5A04B51F6A8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77CED039-ACE0-47AF-9CFD-E4EB1BA1564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3DFCD145-4F8D-4843-B450-62F8E9383F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18FED6AA-6959-4DF0-8BA9-09EFB7EB2EF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8E0F5A62-149E-4C20-B0A3-6D591F8CFB8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C42CC2AF-D297-48E5-A1A6-D53A573E61A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41655979-CC74-44FC-8A7C-3108F84036A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2BEFFF9D-8426-498A-9DF5-A1831E7A110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B3B5719B-1055-458D-AFFB-1BF1CF1B8FE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362A6DA4-4570-42DC-AB46-9E0CA80CCF8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BF039D2A-6995-4EFD-A329-8F7057C14F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70545369-67AE-4B4B-B085-ECD33A441C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B3CD96CB-7B5B-4184-8CE4-892B2EF85F9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76C31734-C3D6-4487-816E-7B60AA40648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F5C066C4-1ADD-4E54-AD17-D8090E391B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3A4F7E40-2593-4A51-B939-FB50C4252CC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743E6642-2117-480F-99C8-7500081D099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E71ABBD1-A40D-4809-98C5-0EF501CDF743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27EEA20-DD7D-40B2-AAC0-E0EC1C109EC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C33C87A6-5DB0-4DDC-8DB2-2FDF22928C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96DE65BC-65FA-454B-AA70-A77CBF70D6C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B38B30F9-F4F8-48E9-A7A0-E588C808C87E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6CC873CC-DA68-4365-B8A6-80B2DE99CED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F238249D-F7FA-47C7-B66B-AD40E20D048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823C0606-2EEA-4815-B22A-DE3E41452C5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D20F6AE9-1494-44FA-8648-76ADCBFF51F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AFD559C8-7CF8-496C-AC89-D13FDF0A3511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54906651-283F-4693-A4D5-65DE70904F6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3539EC75-E810-4628-A33E-C3296285916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C48F394E-A321-4D30-898E-044004DEE9EB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572C5C2A-32D5-4B38-9F1E-3B3E8BB21A9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FED9F371-3B5C-4280-8B4D-FD6686F121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D85C788F-42F5-42E5-B8ED-2995F0C1B84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7A75E473-E845-40CE-AEFF-0E690D4846E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51450DD8-A55C-41B0-B733-3E551F0645D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0A5621D5-5D7C-4D5A-98C7-96925ECC92D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895DB0A1-2611-4BEE-BF45-D3288EB522B4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DA86D30C-3F00-472E-B5E2-1677CB3F7AA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D2BB93A8-B2BA-4905-ABC0-F5E8F963DE2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5A5C6C09-C21D-4B4C-AFC9-A0A5F723328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1D518697-CAD7-4A3C-9F35-D5FA81602F6D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96DC23F9-BE06-4AB7-94C6-40C97C1F385A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0B5FB81D-A2DA-443D-9BF1-FBF2CAEBAB09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5E297BA0-B565-4EED-8E72-A80AD37B60D8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0F790832-917E-42BB-BD3B-29208AC9806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E8198D8-1C68-4AC3-8E65-F483795B06C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1B201E54-21A4-44F5-9473-E05BB8BF0A96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AC4C259B-4707-4BC2-9DA0-737375B6B33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FA92FB3C-1992-4C60-9A0F-313FE103F422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60989149-7EF3-4DE0-8328-420EC37031A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3770FB27-DF00-4238-84A0-29C9799293D5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DBC87397-0728-4788-8E4D-B0099201083C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9B134855-B9E2-4687-B3A8-ABB636A5F120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B4BE4961-39D2-40AE-BA36-646A9985DF7F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123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072D7627-E151-4002-A8A6-A703336A4337}"/>
            </a:ext>
          </a:extLst>
        </xdr:cNvPr>
        <xdr:cNvSpPr txBox="1">
          <a:spLocks noChangeArrowheads="1"/>
        </xdr:cNvSpPr>
      </xdr:nvSpPr>
      <xdr:spPr bwMode="auto">
        <a:xfrm>
          <a:off x="4762500" y="6274117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AF2E97-622D-4BD9-AE3E-42C425D192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7A5C217-77B9-4452-9BBE-A470597909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4483584-E265-461C-B2FC-EB7DE12D08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E73425E-A0EB-4ACE-A54C-70E89CDEC5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D81D105-7AF3-440B-B459-F13F26B8CF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BBDCA18-8F56-453A-B2EC-09C93EEB16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4C974D5-00C0-4D14-A9E6-3513081A5D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BC3FDCC-5C34-4999-8AD7-A0217085D2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FFD59BA-B19A-43E5-B0D2-D833CE13C9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B5080CA-EC3F-446F-A656-7EA84C6569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7EF2677-68FA-4F1B-A5CC-257343E4BE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54815F3-C787-4017-A4A8-4E7518509B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7856331-950D-4657-B071-B558FAE04F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C0EEB65-0E29-48E8-B2BD-29D7C6565C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9B74B9A-2E88-4C9C-A5D1-C8D52D7D25F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4E5E94B-728A-4CD3-A245-F515FC044F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8F09CEF-1F9C-4D10-8497-2F292F5323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BAFF9E3-E6E2-4D30-9B11-7B6004C5BB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33676C0-577E-4547-AE8F-787999FE1B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1EC580C-BF10-4964-AB03-61DCCFFE0F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157500CE-2369-4949-9765-41AD970237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1DF01A6F-8B28-444B-A412-E3F735D1CD8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C710DD36-1BE2-47FA-9013-3A080DC6FF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D9039785-A247-44B2-A1AA-E38D6D5D63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B35A0272-543A-4C9E-B4D5-FBBE6F4409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53C93A6-DA48-4CC5-808D-177554B07E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934B45E-BBA9-4B42-95FA-3F60B82CB0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B45EF72-675E-461D-BAC2-183A5A824D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C672879-41AD-4947-846D-D714848E0D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D2F00A7B-FC4F-4E09-AA92-8645ACFC3B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9300039-791F-498D-8216-6BFF3A78E1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A732BE36-8E32-430A-9D90-EF70312C0A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154871F9-8203-4676-9492-4C541E33E0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8EB6999-03C4-4850-8F2F-44584FBA572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A60AC52-D91C-46D6-9689-E55A7BBB5B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24469481-64C2-4E9E-9527-DEC17401E7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A416226-E7D3-4731-9DBB-4EDEEB72BD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D1200200-8502-48B0-AEAE-5A69E082B4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A24940E-8053-4049-9A38-AB1B590697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C997E166-D120-4539-9598-2D6384E649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23858363-329C-404E-AB82-7CC41862D6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18F796B4-44F5-4B1B-8E07-2ED4A76C3D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2CE6B632-3505-4137-9339-5E29ABB55D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12DEE559-2441-41E8-A83B-7B6C6E5AB58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F5A652DD-5461-4A1B-B9EC-D8E094328F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BA5F05B7-447C-42F5-9F4A-A7E3D18F5B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F115DCA8-D31F-4663-984C-02E4ACE7E0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CDABDC34-F950-4C3D-A6DB-441E562081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9E4DA3C-4038-48D4-BACD-285FE5EE7E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8387877-4A1E-4203-B018-C9187C7EAD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BCBEF09-7648-4343-9F0B-CD80AC8C56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925B6353-7E2D-4764-B26A-5B6EA9C816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F298BB4C-FF45-4AD1-8741-7DED8B898A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50BEAA17-5A68-409F-AB3B-A1F8A375E28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9D3D3101-2FFF-4996-8DB9-65FAE1FEC6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D909DDBB-0382-4BE4-9F3D-6C53BF2006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FE03BBFC-BF27-4953-8209-209741597B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90FCDB0-530C-4085-81F8-E4B59EA841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2C9CA0DD-9607-44DA-9F36-D706DD5C94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4495A67-A8F5-4CA4-A602-D9F04013A7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A932020C-C399-46CA-B09D-6D5C35E9AD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C8E47E01-FE0B-49E0-8876-1D6C990DAF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2B152DB8-9747-4601-A2F3-702F34B0C7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EDCD5CCF-E47E-49E2-89B8-62D3C51438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C70897C9-86B1-490F-800B-E5991EB8D8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D391EF9A-C1EC-4B80-89AF-D285492B8B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96ED6CB2-0DC6-48A2-899F-9FB28CA5FA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557851D-65E6-4EAC-9943-FC1824A184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94C0009-05D6-412C-A3DD-EC04F31C5E8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C13FFD0B-BD1D-4C37-B932-28DA41C12BF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9E343E78-F680-4FE8-830F-95F4D048ED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75D8FB2E-9DEB-4E16-81AF-A320609C6E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82D4A86F-C206-4832-BEFA-A867C8105F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EBDC247-C09B-4D6B-90E4-C3BA2ADC8F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E596F709-8E13-40B6-B7E2-959744854D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C6645112-27A4-4C95-8E25-571EB7966C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651E5E9F-6B84-4975-9ECE-D509F6ACD90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09E0752-D52C-4EFD-A921-6164E2BDFB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40E6A1C7-57DF-43FF-BF18-0CB3D74D97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F1D1C7F9-2E80-4ADF-A65C-950EE5793DF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7CA94729-C87B-4EDA-ACC4-41E319BD41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6F2995F1-4679-4AB9-AD98-6DD7B32A46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7FE05007-F60D-4038-98D5-ED1B6897A7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AC4C8A9-1A29-476F-A337-53928E7E1C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CD3C81F-8D65-4E97-A04C-35763F4A9BF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CFF71BA5-4977-44FF-AE1B-4550423A99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1CAFD5B-30EA-4819-8652-5BE0F7F1F6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84BCA342-E028-4DEC-B8CB-0AD18EE650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44C1697A-C4F6-48F4-8AC2-865FED072D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832D9AB9-9DF9-4D5D-83BE-930C955E1E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C98F59E4-482D-4A28-A943-4E207B46B6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19225509-2211-49CB-9FE9-40ED989B71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BFF0D161-2549-4AA5-BAB8-564BD4D2F5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764A2907-E121-4AFA-B846-E64916A93D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D94581B0-8618-46C2-8AFE-FF498DF433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7D515B8D-B667-4D27-86B9-CE053390E5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AD5B54EC-CA42-4428-BA7B-D1BB02CAB28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585B2B22-303C-458F-AB79-DAA8D55455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90CE3007-5171-4237-AF7C-6904FD4231E2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1EF52753-4DEE-4034-9C3A-648B6B0DF3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3ADC9B6C-FC60-4831-A66A-6831A2F8F7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42B955EE-E66D-440B-AD4A-EDE00E02C5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7A0EC8BA-F469-4816-87DD-105395B145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AF522618-2E14-4F51-8C67-3571D87A0A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B1FB1C78-21E6-487E-AC25-42A1891348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6FC2FA70-A65E-4BDF-82AD-94088EA47A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D16C37B5-D5CC-4D84-A9DE-4A7B311EB5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BB7251D4-A00F-4A7F-BEBB-7F1E944313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6B31FFCA-DE27-4660-A5DF-C98BC84B29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4AD27DC0-55B9-48BE-A6AC-050C4D6893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4D96F002-76C2-4C89-89DC-2AA979B5E4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29ACD16B-43CA-4D61-94E6-751B36A459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7B754FFD-69F6-4351-B6C8-48A172C9D5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E2E58D44-45DD-447D-BB2A-466AD0A4F717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FA5A5C39-0457-4526-A910-04F022CBAD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5B4B40AA-4562-4E78-8696-37D30D60EC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F30A0F-682F-426A-A86E-1B421AF546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2D89E8D0-31A4-4C4F-8F04-587474324F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9999F2C8-4B63-4349-AF64-E28EB87AEA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FD0104F1-5E4C-4CB4-99B4-1C2FD2700A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552DC0D-1DF9-4F79-888E-2885CACDA9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E72672FD-56F7-4E02-A170-AA2DB1F0FA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9000FDB0-37FD-4643-9C43-364078B328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D1EF6B3E-A46E-45C0-AAB9-52F2ED3A01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208CF504-490E-4519-A6D3-DF8AD6A03A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7A64E64E-239B-468C-8D3E-9490AD3DB6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7F1BFE00-ACFC-4AE2-B3DA-1ADEC6766A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EE0AA6A0-12C8-49BC-91C9-F44753AF01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B8415DD-0610-4A35-88D5-EF34B45139A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6C54DC62-31BC-4B83-8852-5B23985A38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156BEB40-8556-4A8F-9DD0-0048C58BBC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8FE2B848-A844-4BEE-B202-BB7B861249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8D8449-AAE5-4E1E-9850-E469A539D2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431ED5EC-EA5B-4980-ADB5-C42ED2B7AB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792821E6-A7DF-4C6F-AED4-31B50E2DE7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C6E6B51-A5B9-4364-ABD5-2324D85FB1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BF55FD4C-5BC0-43CA-A80F-A1D6E27B07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BD44E19A-58F1-4D18-BDB1-1FECC835B3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FCE8313B-C63B-4260-8FA7-9835CB68C2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A6C5D97E-2EE5-48E9-8FF3-0F78BCDF36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51F3D480-D4B9-479A-84DD-087FEA6E93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EE4538AF-3690-470F-A4A5-88AFFFC7A2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E90F7B06-F125-488F-B704-E4FAFF9BB2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DB0285E9-3133-4C68-917F-6774C4A210A7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29D97F58-E3CB-4103-88CD-AC97C7031A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F4709627-0962-429E-AC58-3929C90688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5F327FB5-865C-4F1C-8E35-C224A91D56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992E7C8A-49F8-48C2-8AFF-B5031899FC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8E3DBBEC-C6FB-4445-8AA0-C748026AAA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3B4A4687-4C27-4B93-9692-5D910E849B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8A447CF1-4C1B-4C20-8D2F-0FE7D2564C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4CE85CF8-1C35-46CA-A17E-BDAD59FE1DF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C91DFFD1-56F4-4701-8BB1-772FC09173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95EC17B9-3C52-442B-AB18-797C04C682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73CF48ED-9619-4ADF-8F22-7F359B3B3A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48058B1A-D096-401D-A198-A95108DF94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D57D18C2-8DF0-4036-B828-AAF242DCA6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BE5E5D22-7D50-4061-918F-C6F65D4350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156F7F9B-6B3B-4F4C-8B0F-A898316ECE6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257755CA-8B02-49B7-8BE4-B352F4A3A3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E7F7C731-340D-44FC-BE74-376804D83A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713CA-4B3E-4D3B-9152-3EC22D3D28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8AC4B254-6503-432C-AC5F-1ED9FD8802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789F67FC-F650-4D11-B10C-0C6FD115E1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87FABAF3-5615-4A12-9085-EC1A7FCA21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159B30E3-7D74-44E1-84F1-3151DAF68F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3B10A0AF-DCAD-4454-8829-2939160F28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E65B8DA-E839-4E00-A78C-95D915201A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E9DA59C6-AFE5-4E9C-8A9B-E2570059D6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92C90C04-968D-40AF-A578-767C2FC572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D08772DF-3E0E-4851-9457-5CA75B3D8B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5E1C31A9-830E-4A1B-A62B-2A644F0C3D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B2704742-59E1-4486-97AE-67C124BF40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7A97A72C-D66C-451D-9C09-F23586F3C13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5ACC979C-9832-4A5F-82ED-C56C4F6C1C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449C18AF-5ABC-4357-B6AC-18030B39D8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BF1601E5-8EBF-4126-A8F5-3E091334C6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8954BB12-681B-4772-B0C6-497EB31E04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562596C4-E361-49F6-A6A1-921B35B7A8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3B3C68FF-6CB5-4D02-AA5E-EB8DB1F7F6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ACC24D5D-C937-488C-AB91-831D256CE75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F6D0A354-C1B0-4FCF-8D99-0043016FF8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50D121DB-BCA1-4694-B04E-591EED6A84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B0567219-FE85-42A1-85C5-E9163D7003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77CA4AFC-09EA-40CB-AF56-D25F57FBFB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54987757-F313-4D10-B644-32B0FFC1B8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3097AFC-8EDF-4509-A476-380D3A0682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B361D78-2035-42A8-9CE4-8893C02873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4A7400DE-1503-40D7-9A27-CD828AF0BE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53689DC3-6208-4F4A-8C01-5329B2F4A4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D325028A-3B56-42C7-806E-E271A69C61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9F5C63FB-65F6-45F6-9E17-3B62943CBA1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A58A3F84-7DB1-4BC6-BB64-3C1484DD0F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6692CDBD-E03B-42B3-A8C1-2F16932171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C4F05C17-7DED-41A9-851E-4C20F9AED1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B691ED-46A7-413C-AA9B-9580A262F4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AB65A7E-266B-441F-A681-86F5D9946D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C92D39DE-1D12-4A86-ABEA-D71594BFC7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3E96F987-CBCA-4917-8700-BFB7DBE335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771ECE0-E157-4D18-9C72-C02CE0EEBA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E1E89CC-15BA-405E-9997-DCA244C95E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6A8316BD-89B2-4B3A-8035-4A856BF5EB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BE6F7115-E7A9-47A2-893C-CCB6F75F8E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959C34BC-2E5D-46B8-A6E2-7EB21D92C5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CA32321D-BDD7-4ACC-838A-FC3FBDFD30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734EFC80-CBF2-4EE7-8B13-24C1D1E0EC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DE117FBA-9A66-4C33-9EFC-BF56D0ABEB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193D0FE4-C780-48E4-834D-51CE8D0267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5F0BC8B8-9AF5-43B2-82EF-4CE2307ABB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5EF01D86-39C3-448C-8629-16ADF2CC58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3931E442-17E1-41FA-84E1-2679B56727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A0D9321C-79B3-4CF6-9C30-64F8E1CF39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2C4287B2-A2D8-4CA1-BE56-D99BB64873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D9E66B3B-7405-4689-9B23-82115AB64D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4E530F06-10EA-42D2-A37E-8BA1BF7028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4CC35759-F605-40FA-8FFC-B36F8EE7DA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B9B9FC9C-DDF5-4FA8-9DF6-EB98D304BA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749DCB54-109F-4BE3-9437-1C89DCDA9D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B752104-E090-475E-82CE-83F0804B58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AA3A072E-CA78-48E1-9551-CA7A9463AE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C0C4394E-AEFC-46EE-B5B7-1ABCA40A20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3A5B2934-5B9E-4CC9-BFA5-0A333F9EB7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E1831287-755B-4566-B2BC-16AD0D8F38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AEF3C4B5-07BA-42C3-A6C9-FA7DED8BB4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C972B78E-854F-4833-A4A6-1F4630206E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705C09B7-D70E-413A-AC5F-95A7B96014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341B1D1D-477A-4A39-8FE9-25C59B1C3B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231642F-0A1F-4DB8-B51B-7275CF9103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5253144-08F9-4545-B9F3-66CE34ECE6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971E731-18CA-4830-9AFF-8B791CD763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67495677-806A-458F-BC38-759F8D74CE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2797587F-9CF9-47C1-9E25-0CEB9246710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8F7FB3D5-4BAB-4D31-A748-F2710F3A8D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E82172A6-B50C-42B9-92B5-66A2A8D275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073DE7FA-2B74-4235-A480-9EDCF29B04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9076A230-63F3-4AD6-B80F-3FA494760D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F4818216-315F-4A73-AFD9-42516C99C1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19AAC2B8-C4FA-4282-AC6E-08C5C5181A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B152CBBD-AE5C-4139-9926-31D3AD10F7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015E8BA4-69F2-4DFC-A815-87DD566579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660BB060-8101-4D05-B541-9B8728892C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E7490336-2642-426A-B576-B9402AF588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F3D23B00-AF1A-4A63-9BB5-D815B54C7E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02B538CB-5125-4F49-AAA0-978AABDF10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2061EE15-B00F-41D7-8EFC-934E7FDFF1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450B6BD1-819D-4724-8063-91BC8F9DC1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9E2FB5E9-78B1-4CE3-995D-9FD4E4FA90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5E0075E6-77DA-4AA0-89A5-9F7A0CCA31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BCE60625-53FE-490C-ACFB-9405EB9FB9F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943327B0-07B5-4D2B-8648-F7E0BB93E0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DECBA7C9-BD38-4EB1-B26D-B905D8D647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C759BC44-61F9-4E90-B7D8-D6A4168DEC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50EBB60B-D1DF-4830-9B4E-4823615CDD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924836D3-BA5E-493B-8786-C56BDE308E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E3169FAD-70DF-4E61-BC2E-25EAA97C6EF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859E6B3C-2B85-4D85-83F6-83D44319F4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7A9576A5-F85F-43EA-8BC0-901C9B712F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460443D6-B40A-4167-BD25-F25DB00F24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8366B59C-94AD-4E97-AC69-11E226632C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866F227B-6252-43A1-A4BD-75A02E5363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28EB2668-987B-4610-94AE-EBBEEA8530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1502CFA1-43CA-47B3-A69B-EFC726F917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08A08B9B-3607-42C4-8ECB-92CC399A1AF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AA077541-4EB4-4C67-9FE2-7520DAD7CE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0924C780-FE1F-43B7-BDB6-AA8BA90F3C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FC5E9320-0C9F-49AF-BDA3-E9A1F9DEEA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94E16C26-B6D7-4E75-A35E-DD6C014B29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1057EBC9-B9E2-471F-B8E3-85E38FA232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4E493CD4-DC50-4276-8695-5392ECA25E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C64594C6-6379-4FE2-8903-B3C2E469E9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E8317984-2C72-4835-A410-22C72E845E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AAE98A8B-541C-44D6-8E6E-1CC0433239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A16FCAB4-B2BE-4DC5-A849-10E9C89B58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203B241E-6211-40E4-A1F3-D3EA06E438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CEC8112B-2B7C-4BF2-BB40-A0C332A048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7C5ECFE3-0E81-4F89-BBF7-1FF136E732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17595AD1-C7DE-4AB2-99A0-2D1970FDF6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C622560F-AD14-4243-9835-68B46BB614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1D671FFF-EC8A-4E0A-8A30-B8CD2BCF22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8DC7304D-D3BA-4194-AB8E-BB4F439E5BB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715DBEBF-C6E6-46B4-BCBF-1EA1863210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C7C9A421-CA8A-4F80-ACC0-B028C90067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D3B8976F-A90A-4F6A-A693-4803C851E3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CC945D53-9303-44B3-B557-9970CE8E3A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69CF4040-15F8-4C7F-BF80-6BD7BC760A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43568686-9EEB-4789-8C2D-800ED41AC1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E01B8615-1746-49C8-9223-201A7C7B2B0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164428E0-1883-4E4A-9C47-4905E87C2B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35DF642D-9E5A-40BE-A800-4D1E64B0CE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CEF24B1-E6FE-4D20-A6CC-674A8B9ADBF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69C612DA-A77D-4490-B350-D1C903D875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E14384B8-86B1-4C33-A931-B5877A56F8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54059EAE-7772-49D1-8198-F845CB4676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191F006F-296E-43A6-9A62-8E676DFEFAFD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94D15878-06AC-461E-BD6E-07ACAFDDB0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82454F59-6646-41EF-8021-441EA79DFBD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820BF8BF-4B81-4825-A71F-35884C247B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07F550EA-0FF1-4FE9-B7B6-1A0673706C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B1477D5E-0CFE-4959-8859-4E801C3CC2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905DC9BC-B806-4606-B94D-E83D9303C1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4514DB4D-97FF-4F1D-88F2-B6C93F5346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65FAAAC9-B388-4C35-9090-F29B87A65C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B8F3C134-4543-4C97-BD57-CC6816B45D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0C09255B-C2FC-4464-BBBC-06E33891D6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2172BE44-BF5A-4609-A025-FE172F8CEE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595E9DBF-FB34-40DB-B2FC-DBA57252EF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2AF78EFA-77DF-4AA9-AC91-DDBB9F37F4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6F0DA4C9-9CCA-4F5C-91A6-6404B215E2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D9ED8C47-AA16-40A8-9451-EDD453B78CE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8D62C6B8-3592-4028-A81C-D9FFDF9E61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7562EE3D-FC7D-4BE2-AC04-93C762E1F0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CB0B5B45-3749-4ACF-8A58-5BE503B948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EDD3B882-3D7C-4FC2-9585-D7FF4EBDC7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0CF3F786-4B57-42D4-AB66-F26E4633B4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11F5A7E8-3979-4802-95C5-E8BD1E3F17B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723B45AB-1035-4E33-97A6-FF8C81D3EB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842CCD61-2A36-401C-9EA8-A4D29DF498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67847569-3F02-4B41-AEA8-390BBAE0EF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328B08D9-8EB2-4C42-BD96-F56649897B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D4C506FD-7657-4401-A7F1-C477E509B4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92F5782B-51EC-42BE-A0B8-1DFAD26F6B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D7DD54D1-C2A4-41FC-A15C-DE74BDCA10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4152066D-61BE-4929-92DF-6A38248500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6758B7A9-F515-4D66-8BE6-1BE3B50D1043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69DA46FC-4717-4E9C-8B8E-3E979BA6E2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7D7C4306-B163-46A9-AB3D-315BEE22F2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AF21E691-854B-4AD3-95CE-E596D99375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92E46369-25A2-4717-A809-BF63050921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A9065431-92B5-404C-9601-274CCBA400D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FC3DF739-EAF4-4746-8808-7CD3D73D5B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9A567CCD-B208-47E4-BF99-E94B35DFC8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C82905C6-94A4-4B0E-BF57-652FB2CD8B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DE96A9FB-8077-46D4-B4D3-4953C93C63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55A1D27E-B252-482F-A12D-9E29FF8A67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24F0AA5E-2F0F-4310-B330-E70DC07AE7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12635CDF-B3E7-4C94-9865-AC9CAE78B0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71F8ACE0-9564-4548-9E03-066036E215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87FD46F3-1220-43B6-8A2A-8DE60FD4C6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658C2C8D-83A7-49EC-A379-6C9EAC8FD28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C8A0ED17-AAF0-4E5E-835B-EC9F254101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3CB5B90E-9310-4E3A-9F31-6EDFBBC20D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438712CF-D450-4B65-93AC-E67C14E6B6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3241AC3A-84BB-45B4-B03F-1892A28619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F5B2B40D-6749-4A60-9626-7AF04FA858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BFC0B883-9A17-48E5-BAE3-9F1EDAB5BB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F9E0B50C-3436-4B21-B8BA-63D8DAE028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92CB481F-BE66-45EA-B80A-C31D5F49F2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6AED04A6-D8A9-48B1-B9FD-D13410D1B2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231233BC-3125-4DF1-9AE2-A5CB9B2534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E6BFFC4-3F21-4381-8F42-B8B3991A62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9A55824A-D6D2-4038-9740-A6BB04AC32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FAEF6620-E777-44A4-BB5D-CE318BE658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595E7145-0AF4-4E03-9782-9553DD1DC2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62EFB37A-78AA-4A75-B21B-05F55BC68EF4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2336F145-32D2-4CEF-B222-6EF14E13B7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97B8A33E-49D0-408E-A23A-5F08AC55DC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61EB05CE-8CDC-4C16-9E2E-2827184942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466BEFC3-1361-41FF-B967-D59FCB75FB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123815E5-42C9-4E96-B9BC-9C568D96AF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72DC826D-5D86-49C5-AAFD-4346C77688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E56D682C-3C8A-4088-A060-B43A589A5C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6AEB7131-D58B-4CFD-9853-22A3ED5D46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895D8C81-25AF-4C34-A82B-DEA68A8434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2330BD8E-D563-49B7-854D-CDA7187CA7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71CD7834-3A2F-4F33-AA5B-C41B278B6D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29496FDE-E235-45DC-B193-77A2C32AB2B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2BC91603-E92D-468A-A7A5-3AF8D4C4BB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AF0E06D4-9754-468A-8BE6-7A68BAE112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F06523C8-0887-49C1-9927-0B9AB82AB8B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A6E4BAC9-1DBB-4F5D-ACD5-6D603D5F2B1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9B734E0-161B-446C-8AA0-BCD64A8CCD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AAE518C1-545B-45CB-BE75-3F30220192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A90C1747-274C-4F25-B6BA-2BE9F2D95E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5929F555-B73F-473A-B774-36BF383FE5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17C58CCF-C757-4B91-99BF-B3DF169A0F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D3DDCA4C-10DF-47B9-80A1-4B4FE9ED8E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D5EDAF1F-337F-45C2-9299-0F0B1275C1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F792CECD-925B-4B7C-811E-6B596AB334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6FA078B4-2F4A-4DA1-B3CC-4A5DDEEA38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0B010653-C173-4F0C-8E5B-D7BFDA9BBA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D27826B6-8042-4851-9CC4-A8E61912CA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AEB6D73A-A15C-43A3-9B76-DEF4BDA61B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B48E9786-C3DC-4F50-BCC6-AA010B3A5C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3ADC0748-95D6-42C7-8991-9CC84B04F4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D80ECE0A-D722-420E-8D6E-9745D2F636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210501E1-176B-4766-8A67-C2B60BDAB7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0D3C223B-A4E5-4CCD-9735-59FC5FC98C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4B4101F4-2B2E-443C-914E-4BAE242C0B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3A502A72-D7BF-4125-BDFC-50E646CFC3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E895EDF5-BE6D-4D17-B9E6-9EF692B216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ACDBE11-74BA-406E-A004-34DA0F99E5A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039D916-9172-42D9-8694-0300F08D21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8FEFEBDD-A44B-4577-B906-21C3E0F4C6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2334DB1-BC31-421C-BCF6-C797D9C0FA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460022C2-7C13-4707-91D6-DE460B89A3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8F2FC9EE-A6D0-4CF3-A3A3-736DD702D0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BD2B87D7-13ED-416C-BFD5-4AA4285C53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D6E028FB-4934-405B-A055-7CFF27DC02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1282F192-1A91-4362-BAC7-1086D102B5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6E7ACF32-2EA4-492F-989D-6EEAF2F5FED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0A0B99CD-4A55-4C06-BE42-F9B2535BAE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12621121-1492-4B3A-BDDD-81A63AE579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A44F113E-3BDD-4C2E-A8B2-DC5D747AF0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6D1AA309-A17F-4CE3-AD84-CDA0DD9C19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D1B96C2A-18CC-4E0B-96DE-F3C0F5929D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C03A7B74-ED12-4BD7-A46B-CE50A57971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3145E328-6FF1-4501-B789-223AEFB81E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AD9F0D2A-5E9D-4B06-979D-E09447F459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713AA4D2-24C4-4361-BB56-9FF70BC1C7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9A9EED9-A65B-4CB9-990A-7588484D9E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C685D7D5-9654-44C4-948D-B9A33D556B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BBD2C533-2D88-497D-9EF3-767FF53BE52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DC45C8DF-79E0-4F87-AC7E-0B01050A2F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EC01852B-0D6A-46A3-B461-16472BCCFE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8FA4291B-98DD-49A0-B8E7-AF502C9E26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2D1BD48B-128B-495E-B129-723EBDD19A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E90D4996-190E-41FA-B323-2D479C23E4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EA84F06C-56D7-4B5B-A878-A7560F2C53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3FD9CB76-D91F-4B30-B3DC-0E0AEBA9A8D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86EDD9C8-E747-4C4D-9C76-81FEF59B9C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71FA8EF6-B841-4614-B967-C1E001039D0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D6DB857-5D48-4988-A24B-C1647367C4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7A3BAF4F-B0CC-47E6-A4C3-32E7CEFF3F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2002016B-C776-4EC1-9A89-B265ECB73D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7C939CE-DE50-4126-BB9C-2D8301AA48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32F12BF7-7F94-4A36-B6B9-B34CB82347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C504C6A6-127D-48B8-9FC3-EED38468F6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E0144315-D4F0-4DF9-B081-82EAEE9851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390876CF-D335-4037-B55A-83EB9BC531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E26147A5-C6C5-4A74-B8CD-3010289B1D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6F9F9C49-50A2-4324-B9D1-30586A29BC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B3700275-A36D-4766-975D-5D521EAB08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22C2ECC4-4D81-4D54-9EC6-560458EA5C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8DD252C7-7D4F-493A-A0F6-76C88299FE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09C88E33-B5DB-4CB6-9F06-82A82F27FA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8F6C8F72-61C1-4F07-83E1-28BA3D232C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C9DB35FE-B01C-4622-B0C6-7B53268C72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01EDA15D-1614-4D6D-8997-0B79583521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BDAAE558-CA0B-421E-9305-6ED84F2214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E8D96B99-5D88-40DC-8CD2-58C3C2D5C9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DE9F3FD2-F1A9-4703-88AA-176C65A640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B94DDDF3-8ECA-4476-99A2-EC428B9A19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81B808C2-5D32-4D52-925F-C2D34BCC2E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D30FA4D3-BA90-4DF4-85D7-BD84C62A60A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ECED86DB-4D4F-464F-92BF-8418B6B041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4FA5C158-DBFD-4755-9229-C2DB348CED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E99A05EE-2F58-4372-847A-29BB1A1BC7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D74B8C6E-0335-4C96-8497-1F0A01138B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E0467CF2-5F10-4C41-8364-99006812A2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689FA058-5437-4F98-AD10-EDA3568D978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6AE47893-3235-4B04-85B6-5507819CE4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6A2944A5-9C6D-44B2-9315-9AD0679C35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8809F173-ADAE-4019-BDAA-DA6E11D258A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ABE7373C-2E1C-434E-A627-C449DA316F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4400A8C1-C922-4A06-8469-5682D7A1A3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81471B9E-A25F-492A-8358-3834336934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C8D581A9-38F1-47DB-A12F-4782FABB5A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AA68927D-2EE9-43C5-8C23-2664C1513A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2978372-F6EB-4120-8774-53D67BDC5C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410A47F7-9F72-454E-866B-D788D129F9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BDD51E6-33E9-4682-98DA-CEDC470BA6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AFE26107-F939-461E-973A-E34791EA2A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484531F8-52AB-44BD-8822-EE55E93382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A0296600-A440-46BF-94DE-2B34085749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4F7F17A6-CCC5-4BC1-B35D-EC6935455E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2B948086-92E0-4F43-9570-62318BDF9C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3ECB25E0-F2E8-46DC-A86D-F638AF1688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7EE75C47-C4EF-4A22-9FC9-9C79D10CF05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D8E5E5A2-7234-4225-9C68-CE586B5530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68A8EA96-56D7-4366-AD31-CF5AD955FC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6A394897-D684-4603-959B-C1ACF10F78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0DBF5A83-BE19-411B-AB28-E4DCBE4F76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DF6343FD-BD91-4A45-A746-9AA60F3504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31DA537B-0929-4A50-967B-56CB823B178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40758165-B3AE-4C63-903B-1E0E7F2652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40F3E4B7-12AA-45D4-9B6B-6B55A792A1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64902185-AD12-4C8F-B1A7-4E5CD6B883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5DDC6634-1526-42F0-A9FA-5C4F34CFB0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AB2371D3-5997-4DE9-A3BB-A8FB5A9637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672FA6D9-ACD1-48F7-A028-73FA4BBA5C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197A8C37-DCC2-4D5A-AB48-28C7EC4F39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4B46E0BD-574E-40CF-BBBD-C38A14088F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CEEF68A3-B10B-4B79-A6E9-761AB04CE7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E44D9562-5410-484E-B1A1-63051A128D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3E08FD97-6D9E-4D7D-93A3-B6907EB644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94F57F19-6646-42DA-A7A4-5D15EE7B47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69F40013-7C9C-45B6-B564-ABE555B463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A1EAD5E6-9653-4748-B4CF-0A3EB61B6D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DBC3F0AE-9633-41A3-BE0C-BCC2E6EBEEF8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E8705066-CC20-4690-BFB7-233DB0982F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F40A87B3-5590-4069-883D-3E039731A6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C7FD07C8-65D0-468F-8819-677FFE4D10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41384CFD-142C-47F2-9CF3-615CDAB676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DFF0AF46-54EA-424A-963A-404A24FF1A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C3FE0F7F-B31B-4E98-9980-AFCBAF3C37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6955739A-F607-45C5-A6BC-A27BA3ED83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2479C685-8A40-4C60-ACC5-E7B28B1487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BC7B3A09-D54C-41DE-8CC6-8A0C87020B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5AF60E4D-D1EB-45B2-94AF-204E5B9090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637FFA93-35E0-43AE-899C-F18A70C43D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C25A2ACF-B68C-426A-8564-8CF99F80FD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5465F6D8-9EF1-45FC-9464-F8D598E11E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A651469D-1CA1-44E9-9608-083EA4FFF3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C4484BE4-7452-4ED4-B5BF-B1FFC4AC2CD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63FC472E-C9FD-43A7-AD1B-264E6DA96F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13D0C912-AC26-483D-B63B-6B2152206E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66E2DDD4-44AF-4331-B8D8-1C3AF1F71F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0418069D-DFE9-4BA9-93FC-F6E511C0CE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61176D20-588F-46B5-9A48-67AFB86426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CD1D51DF-5D3D-403B-B45C-362CF458C40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ABC445A8-B23A-4EE2-BFBC-E5CCB32F4B5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0DB39867-5E0F-4C0B-8B53-983CFE84F2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46B3FF41-D3D6-47FC-82AA-B4524A47912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AEB4B9BD-AF5B-4D76-B7C3-113872CA39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A6EF6F7D-D7C4-429F-85A3-292F4977C8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2EB9A6F5-44FD-413B-96C4-8A5074EF13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22D2F990-37B2-47F2-A3CE-CC3C17E04A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42341505-F210-42F2-A879-109907ED8A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43693683-FB2C-40E6-9157-A155EA0B0159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EA52ECB6-6B78-4DE2-B4DB-DCBDD03B88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CA0DDE55-FA37-4156-BEE9-84C82F898F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6CCCA603-6AD4-4BC2-9B69-764533E2DC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1C4E9C46-AAF2-465D-B3E9-87D3FE622B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4B2419A8-89DC-4021-B146-043827E04A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1B79F47F-1C65-4DCE-B73A-54D229B70A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7432A147-6C27-4E3F-8D94-576DC74E2CF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7BE34AE8-10F0-420B-B745-C5FA4E92CC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B6D54E4C-E20F-4685-B861-067F412A3A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246031F1-10AE-4E85-A70F-F3904F148B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94BE9826-0C86-4B67-B35C-7E024275BC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EF8F3895-33C2-4563-9D76-8B3F8CBFD3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C3794E73-96E1-4A4A-BB8A-5BBD17D4CE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7AC9C7E5-B716-4A62-8611-AC349DD301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03700D70-1665-4011-8AF5-5EF827CB2357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28C22083-C03D-4391-9520-9B3D68AD86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1A8BD5AE-90D0-4B05-8BFF-84E4A6EEEF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841470CB-B79E-4EB3-9E34-7D4F80A903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A6C55338-2D31-40A2-957A-89167A1993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18BB8B2A-5890-4748-8843-2813E7DF31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E28AD87C-E738-49E2-95B0-02E6021A73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8F54F0F7-15E0-444E-B80B-3D5CFACBE1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C2801863-D0C3-4F5D-BE6A-AB84AE85083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CBC73238-6C3F-4F3D-8CED-1E83EAFCAE5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C902BF9E-02DD-48B7-B193-52341A9781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E77458E6-CDB8-4699-8BCF-288043150D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C163F6AD-AEFF-4B90-BFAE-9C429F06A7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A492943B-F448-4E48-916B-A2E4D2A50B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7AE3F5C1-BBF4-41EC-9374-561F03916C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8FFC88BE-083E-4411-96FC-3C8C6DBFCA42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0C206E19-578C-49BC-9135-954FE9BAA9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4839EE56-1886-422E-A9F6-1764516A07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DF488CA1-9D2D-4F19-B5CD-85524592AE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9B22ED16-F9F9-4E0B-A9AA-FE9AFCC6EB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6A3F1B1D-5C2E-4775-B249-C9F12403B7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18677C2F-955A-4109-B306-9F790BB385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E6D7645F-DF7E-4D0B-B90A-801A6607C7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E7E81963-DCDA-4F6F-9F0F-6173527C05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4277C46-5BE3-4E00-8EB8-E0A9B71DCF3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273CEB2B-D8E5-4406-816C-E7F2FF4849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EB6892FF-2E90-4552-87B3-C4F59DD404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FE9125AD-9435-4ED7-82C9-27CDE1B53C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3E2CFE9-F10E-47BF-9807-FB2CE0572F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B79AF179-BB3C-439D-9466-83A97EADC10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AD69B0E6-B223-4585-8C8B-CF2B946C242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264636CA-FE55-4FB3-BBD4-6EF9FF395F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1DBFFA20-4C8F-425C-A1E5-33A4C88F29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B54DC6B3-7AF9-431C-9330-87AE5C96BC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B5423F0C-5392-4034-AF46-DF10D7945B0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421DB0EA-87A6-4144-BEC7-314CBCA5D5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854CBE73-CECD-4E28-9AC4-CF3E53EBF9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28861C56-AD37-49FE-8C31-008FCA5503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D44A87BD-E78B-4509-A84F-CA6ECC7448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7035A415-DF03-43B7-9018-114A1679F0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0B76976D-B62D-4AC6-A61B-EDED0FE096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ADE505FC-8BB2-40A8-86A6-60FAC4B3C8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8728E1E7-0255-4B3D-8F2B-AB2B0F4075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5DB01120-D3C2-4C35-A21D-EBE3DD3367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AA3A313-8999-4701-85F4-C803DF85CB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F671D45A-9F8E-466C-AC0F-D9A22BD786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824A99EB-7BC9-4351-8BB2-7533261970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D5200385-CC78-4895-B79E-4ECA2C75B2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BFF9E7C2-FC1C-45B6-B6ED-418383EFD41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589A0C50-230F-48A1-939E-C5B7CD5581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C0E32D76-F0D7-4FA5-AFD9-9D6F188C5C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0E059531-528B-4565-9246-4F43296559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3A310C1D-550C-4905-8B35-8F35DC4BB2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AD6104E-C81F-4EA8-A062-19DD0A771D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5A4DDD06-F69B-4553-98BE-8AF356E16A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E9405AC3-E43E-4AEC-9F85-1C00202C05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33E6BFB4-67BE-4498-9514-D1E83A5CC4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DBD60169-9A73-48B8-85E5-B2E64496ED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DB0247CF-F483-44FC-A53E-474531D392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4F9496C-5EE5-4052-AD0C-958DDCD36F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B1170173-917F-491F-8A74-22CFC3320A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3643D09F-0C9C-41C2-B11C-B48F872FC7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CCF801A0-D968-4313-8AC4-2934784025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C6C45218-8CB2-42AA-BF59-9C238AE0C2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374D5B35-B020-4521-B0F8-46133F5468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F3562481-4B2A-4DDB-8AB5-FFC51CB016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573855C-9AD3-4303-A0C3-8E85C3DB35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CF184D74-098F-4A70-ACD0-54B9DBFBA6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EFA0213D-A43A-4F9F-8FDA-136EB90781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97DA313F-9C25-4578-864D-BBDC9661E5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F0529326-A079-412E-B98F-5A1BFEA67A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4E82B464-B8AD-4751-BDB2-B9881DBCD8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D8C8DF81-A3D0-42C0-9087-3F6A14CA19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307E49C9-9012-408A-8B46-C145876DEE0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1B675E5B-96F0-4FB0-A558-468230872D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BF3A6ABD-08D1-42DD-AACA-0593722025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D8EF7219-8F5A-4612-9213-9D85D559C3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19D7D5AA-FD86-4C74-AE80-EC0B6F7C6A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89ADDAB7-4C25-45E5-B61B-C600B26053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08EEA728-0C82-4FA5-82F7-0BA51E9CB3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A81B8B19-1E57-434B-9460-75C20D7AE5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C50D7BE3-294E-4BCF-B4E6-90997ECC96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6D3ED20D-6F7B-4169-AE6D-E3C5F02939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75A1736-EEE9-46DD-A5B8-791C37B926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9B984706-DC77-4A5F-A873-8B70DA1697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9558BC9E-2C31-460C-934F-58B4AAED77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79EF2416-6C71-4FE0-8D80-AC24870603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D8C543AE-B580-4B7A-A234-B3DBC40564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D38DF694-133F-440A-98FB-23A758449C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FA6EF769-7E71-4392-AC13-7F86A1E07A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2EACE902-9083-44D7-B94A-5DF514AA63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A25B90D7-8D40-49CA-8263-5AF23EB134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09764470-50C8-4551-B1BF-5B8CE61E43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341C609E-3697-436C-81C0-6BC74AE158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83FADB72-992B-43C0-AC8C-0376A4F8A8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9B8E54E3-F2D0-48D9-AFB9-1B1A5DB521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ABC2CA8-49E0-4049-86D8-9D49A4689A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F2D5BAF-41FE-4E03-A9F6-8D30B94EE0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C8E8C7CC-2989-47A8-8698-009318403B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9F55741A-6503-4B14-AB2E-BA7D01C4C8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3B04238A-BF02-472A-ACC2-D68BAAB537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FA605C7B-BD7D-4E1A-BBE1-D4FA1C8E76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1B91636D-D9BC-4BFE-96B0-1941904B8C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A6FD720E-4DD1-41D2-AAD6-5794304224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28823B53-85FD-43BA-AFDD-BBA33E935C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EBBA6699-53D7-4B91-BDFA-4E9CD8CAD2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33ECD5F8-29CB-4C67-A666-E0E73307CB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16BDFDF4-C45F-45CE-8A61-7BAB1525B8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FA0B943D-637B-4311-A06B-6AF99B9020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80F40BC5-255E-4738-B00E-026FD2E656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4E0370B6-3BC5-4B92-8711-B932CC0C2D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1C530FAA-9EBE-4080-BE07-7FB1BE0522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B84CB932-6907-48D5-A7A7-19F1ACE079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ACFD91D5-BB2E-4A19-BA54-391CBA25F2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3A53388F-5447-45E8-8EFE-53ACB3C9C60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70502DC2-1398-43CF-9EF1-6EBC0A4656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2DB4EC46-830E-458A-96AB-4C0D3F58A1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1260DD26-6395-4056-971E-1C9351DE99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B59D764C-F2CC-45B9-96A1-C9EEE93771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3F2F9456-F477-4AEA-ACCA-1271EAC8AA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A58D598E-673F-44D5-82CB-517D0D2911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8C190D24-ACBB-4CB6-A49A-43CC66B53D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B0535E5B-3FB2-4D9E-B39E-6CFE8F2251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AE51EFA6-B961-4A6E-8417-26923334CB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DE41B3DF-39B9-4A4C-B49B-64B10F0B32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2644824A-EABF-4642-8C35-8215C96E31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3ABEB501-CA78-42D2-8D89-A29FE78BC2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8F12FC92-FB6F-4CAA-A91C-0F3742151B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20A12C24-B55B-4078-9313-D3F8203766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0EBE67AA-FB07-4B36-A00F-5CE0EE1B9E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CFFCAAB5-DC54-4D83-A528-A11A32F2DA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D2D75AC5-9CE8-49C9-9AE6-765138723A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06B564CA-BC38-42B5-A970-9AD662A18F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6B89C6C4-7F6A-446D-9FA1-1920702A3A0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093957A2-B274-4677-976C-4CE83EC0F4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3DD93358-3B2A-485F-A0B6-332C5FD84C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43359790-8B75-4E17-8BAF-14D1215C66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32FC527-28FC-4918-B442-9737EEAA76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F5281427-B383-4F74-BBC7-1D696080B6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6F2F975F-833D-4B7C-9289-417652912B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F5C1519B-6C1E-4EC3-94D5-B634CCAEF4F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DB6604D2-C622-4492-A6BE-0EF4966F2F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656BDE81-9F1B-4636-86BA-4BC1202674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E0F961D2-1665-4C3D-99A8-E892D9F597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88C1052D-FFCB-468D-9CB3-7D03AAC204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94834F05-86DD-4337-A93B-E07007233F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FEE34DAA-7E0B-426D-B003-CD9D1687D1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783161C9-7525-4AA5-94D6-3AA5188313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E1F2A5FF-232E-4336-B3C7-BCCD3AAD70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C1AC4E75-F1F9-4C28-B090-76CAE92763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AACA0C0B-A7F8-4166-93BF-8B46CA1091B3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0376D035-58E3-43B5-814B-8A675CC2DE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3CEE1794-B857-401C-8063-539A96866B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72769EAC-256D-4B15-9758-DEB8362571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47A9775B-4079-4B29-96E6-0B6D5C9BAC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54A62002-2864-4109-8E99-F1E56AE342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9B3B3F36-C34E-4679-A8A4-CE29BEEE2F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039F900D-93CD-43F2-A223-31F878C1E4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0668D534-010C-4C30-9CDF-33904954A0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D5BD479E-AD60-4F91-9E22-24D44750DC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86493F4C-90A5-4BCA-84AE-0022584722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92AFE19D-0BE9-44CB-9ABE-AE492D788E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D6BBA28C-977E-4EBE-99FB-4B8B71AC5A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D338400-0C35-4116-994D-732754168D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BD733D3F-D707-4DC3-8415-F040156502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406AC031-2698-4F0F-8439-DF8431F5B901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5E25EE01-B462-494E-AA23-F82AD51859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D83C022E-837A-4952-B5D5-FBD77B0FD9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E66B106C-B657-44D6-BBCB-2D54AC5719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83D6E7AC-5D62-4B4A-BBC0-F26FBDC3CA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77179AF4-E8C8-4FA5-BE48-E09D4442A7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7F37B00-6201-4D0E-BEE0-2B9074BB52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B888292F-8935-43EA-A894-BFFF9461DA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DE6F05B2-2CDA-4A50-A06D-27C8AE629D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BC0CDB2B-2328-4D62-B1E4-DF0C4431CB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61262BBD-812D-496B-82B4-C7C75A2883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BF78F27D-A6CD-4F94-983B-B00BFEEB65A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A653AEE1-C940-416B-A452-6BC13D9B3C8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C0D4CB79-AA0A-4576-8D0D-8DF66F655D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55F4D755-2106-41C9-81AC-91291D7A1D9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CFC2DB62-5F19-44F6-85FD-F0942AE785D2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DD510160-4A7F-489F-A3F1-29C6FFD4AD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84762ABC-F7AB-489F-947E-1F7ACACE2B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3B36DB62-1A7E-4A75-9784-FE7A8DE573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1A5015B3-1B53-4A9E-9896-C85CA73C7F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45618C36-954E-4135-AB47-28EF1CB35D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AD1FD068-D3A9-4989-AA4A-8757120549F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F5286A40-1F91-41E9-B27D-343584366F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7EAD0137-84BC-463E-8224-3F33AE11B3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F4176412-BBD4-4C02-BAC3-868BEB34E1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B1898DFF-C455-4173-AC7B-814E7A40D1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00F2E486-CA28-4AAB-8BAD-C27F0AF258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F831EC9A-335A-4BDF-8175-BD890781D1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B919AB7-D505-438C-B1C2-130A11340D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050F2C08-8B17-4484-AEFF-A36F57B42C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EC815EAA-7982-46C8-BEA4-61E6AB1BF7E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79222FBA-7B8A-482F-8491-67FF487F683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DAB0EE6E-8D7A-4E06-B6BC-F42E74B67F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E5A06CAA-EA25-4B3B-976B-D0B866B1B4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EB8B7832-4F4B-4797-8E65-E67C9A86C2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6FA32749-7774-4EB1-BDB4-EBC904FE66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F3C5E2B3-568D-4F86-8AEB-C20EEAFB6E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EE160D5A-77CF-411C-8B75-974A4701C5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FC072543-1791-4A0A-A513-819E9379B2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8B690C30-A899-4A0C-B4E6-36675FAB1D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CBAF33E3-C9B1-4BFF-8138-37115A57A3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C2AA5C6B-17BF-4CCB-B973-78750668FC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990D9BB0-AE23-44FE-90C1-7AD856822A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C56BBC6F-9880-40A9-B8BF-6A8BB0D2D7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DAEB5E65-3537-4673-9CFE-2F74DDDFDD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135C39F5-C436-44A4-808B-58F50E95B85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EA6ABD54-4D20-42A4-9912-F9554F3225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E80B454F-F325-47E4-B8E7-792DD7E220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BE97A766-B120-49EF-8BF6-340A68478A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4C93431A-C647-4123-B362-2C55FFF17A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052DFE33-A852-42B2-8653-34458C232B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DC938351-EBBC-4D24-8CD2-9FD2AFE154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7DF23731-6717-4791-B511-5ED36EF2A6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F9B58A5F-A0D9-4580-8F57-D6D205A8B8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4E940F8B-25B5-4E1E-99D6-10F120A8B6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E6719156-2BCD-4403-8C0C-F6CD20FE7B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40920C04-1EC2-4CED-B26D-8DDB5B8875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1F287224-F5D1-44B3-BEC2-4E08B2E767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BCC47CEA-2C3B-4B0F-A9B7-948D4D9111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36D3834-2796-497B-B867-E6C89E537F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806CCA85-D3F7-450F-B504-AE0CA0EB8823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FDD6D9BE-011D-435E-99D5-7277C6F962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3A0F5961-348B-49ED-80DB-E38599993A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39FBE20D-1FF5-4AC8-AACB-6EF33A7E22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E9B06B5-C535-4FA3-810E-919E2F953A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0CE0A38C-021D-4DCE-95A5-16D6BAAD4F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2F51031F-E3A8-42F4-B438-A1D58C8BF2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74AF98D2-7590-45F8-BDF4-F94E0FF381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76E5523-E7C0-4027-B538-A30D1ADFF5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9C98F7EC-B456-4E68-8670-DBD58D6238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C0092610-7325-49E2-984E-2B4E640F53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A25CE3C5-C83B-472C-BF31-EBA368C5EA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C698FF13-A2D3-4E66-BB96-8859FD0A4E2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D23F3861-6B9C-424F-8D98-78797CD9B4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2FC1024D-0117-4EEF-9A95-4F668CCF40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58A69AC4-C6E7-4F35-AC95-81CE5CE900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2FF6DFF5-93B7-496C-820B-9467935735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CD72544D-23CF-45F4-804E-33AF4D5E55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E6777F0B-45E5-4BCC-A448-1330A969D8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0A965F49-6C04-445B-B6CA-53C601BED0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B7D9FE10-50E9-4703-9237-A92D6D36B3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7437063A-397F-4A8A-81D0-A4718E89FC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AB3CD449-CE70-4C94-97FE-269DCC6193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D962C857-789E-4C94-9AC4-B8C423C5AF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5901BA95-68A5-46CD-8037-FEA7B20BAD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10AF694E-6BB0-4242-9D7C-2271735333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C98993CD-FB9E-42DC-BB83-F230062B0F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27A4F210-E245-46FC-BC4B-84A8134856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8C485381-4015-41B4-9D68-091E95D83C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CFC95BF0-C82D-4407-9B9F-CC3ED62B19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6AA6A198-82B5-4831-88C7-F2FB242603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28A4BD49-1F62-4BC3-81B6-0A6A1A179A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EA0D107C-4A71-4419-85AE-B846532B13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2CC0501C-18F1-472E-8F9C-DE45C78362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0CEA9834-CBB8-413F-BFE2-F4B346513F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F51FDDE1-799B-4350-A02D-33ABEE20FB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D9962713-38FA-4B6E-87C4-AE4271A449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5726535C-29A2-4BCC-B6F7-2A8D1A0862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43C25EB3-6766-4791-9DA3-6D23205B57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86645A61-B515-43C7-A59A-B88BB36245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657A8F7D-1CBD-4FC5-BD70-6A270B8B22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BFB568B2-5B19-4659-8504-630C54D432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C0162496-99C6-45C4-B131-D060C9FEBF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EA2B6733-3A65-435F-B3A2-6EB96AB377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4EFF9647-362D-44C9-A6E9-5786B178FF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1C274102-255D-467D-99F5-9565D610D8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FF9DE8A0-0EA9-48E6-B994-61B1172F0C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FD51938D-841F-40A1-9443-D8E0C24BA7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2A39D03E-C443-4D84-9FA4-7E1C887CDB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045AF9E5-85D0-475C-8FFF-5070A049BF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8ECBDE56-27AB-4EBF-8455-25F3EBB1B3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E75A3FCA-63BF-4F83-9DE7-A83A2E6EF2F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76FC93BC-2C72-4ACF-9FF4-489CA7B6F1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2525D915-A542-43D7-9C02-BC7F30BE5E9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4F0CBA76-CD7D-4691-9BFE-0241F94A2F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E6C49DBA-2C64-4DE7-A62F-0509FCA960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5572B1A9-53E9-47FB-95F3-BF7B6B06B7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0B3DC361-1F03-41CE-AC66-C0F2790B9C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9A1334E4-47CF-4BF6-9913-B44CAE546A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692CB50D-C978-463E-AF80-79942A8A3C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9285402C-792B-4E9E-B0FD-28CD8C3A9F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43F7857C-7935-4AEC-8150-6BFE3D42B42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52FC0836-C6DA-4C6E-A222-56C2742DCA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7947F212-258D-4D86-A611-02D4C57445F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F464CC9B-98CE-45AC-B2FA-197B83F16E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9A450DBA-EDE6-4FF9-9419-98863EFB9C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A69325DD-C998-47F9-BBC8-B2A53CA4FB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0BB03F54-3F54-4FDD-9F4B-9F857194B9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B31AA409-11AF-420B-91D2-A48070090A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50D70B6A-814C-4AB2-AAC6-4CB90EC2C8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3C9E9B92-8B93-46F6-A01F-A7494F5670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538DD5B2-254C-4C24-B910-BAECC3E2DE8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7565FB03-D1AF-434F-B706-4985D6E1C2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B5F9FB7E-71D7-494A-ACAE-3D2D9FA452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A43B38EE-2BBA-4597-8FF4-A17031DFFDE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71C1EF14-D852-4571-847F-6C8CF0B0F1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E1CE20B4-4663-43C0-B257-4731CF3E75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B347EC97-D81D-4D71-93AC-AC9952ED191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88C2A48B-1769-4E13-A1E6-A91BDDA40D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4F6AAC8E-8EB8-458F-BB9C-E547E8F5A8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EB857739-23EE-40A6-8CEF-76FA8CCAF0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FD5486EF-B8F0-4A83-8F5C-2E9079BC38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FE8F8986-00A8-4CC5-BC70-2300259A34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08BF3485-F7D8-4F87-90E9-BBE1B00BCCF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D1E2FDD9-5274-4EBC-9EA8-3F617B6097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491C1F9C-47B4-408A-B892-BD05A90A5E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64BA8059-6047-4272-B5A6-F1A69C6BE8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CC0F0610-4853-4678-90FB-3463080DAB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5615D7E3-8084-4D8F-835E-79F85330AF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BC53F17E-08D4-4425-A6C2-5097134E3D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34EF403C-55AC-4524-984A-FD23D24A8F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13541511-ACEB-40AC-BCB1-69B3F54608D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D0CA122A-4A81-4177-9C2D-49C04D414A1D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BCFB605C-1A01-4FE2-98EC-5D9F651E1F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2DE0681A-E0E8-486F-8D7F-1B77470A9A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B88AA5A4-1FDB-4053-AE75-3F64E6756F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A2B47EE2-1FD1-4D2A-A2CD-B7C6EE1C1E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5C084265-5763-42DB-918E-D061C9DBC8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801A327E-E209-4B88-99F0-54537699DF5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EB4398BF-EF3B-4647-9A0D-76AE75B607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E360DB83-6D34-4859-A68F-F786C00B65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B46B9700-7B4A-435E-B993-A6F3AE3FC4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9D0FFB6F-D8DA-4934-9BA4-51214EEDB9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95F37404-26BC-4ED7-946A-209460F3DA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4A9F13FB-E706-4A7D-8CA9-E8E2A40899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C178876A-A18D-4FBC-AABF-B8B4035377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5026541D-E899-4D4F-A1F4-1AED880692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5254BE47-DF3B-4589-A662-B521F19A26F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69B15D4C-F789-4C8C-B52A-CA47DB76B7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42781997-3EB9-4213-8FDA-005E5E4BDA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99124B6A-C2C7-4846-A5E5-7E20E8B4A0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33E6F883-C2EE-4ABF-9CC0-6A6FEF2D5B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5FBAAF9F-B48F-4A69-A10E-A94D0FCA14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97EC1EF1-9F4F-4BE5-9527-53D9669045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F1F3D680-6AE9-4FEC-8E61-156CC4A2F45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2B15FFAC-F3EB-4BD7-B01D-8C7A068FA0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97F24802-D03C-48DB-BED9-147B6924FC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E94E231B-8F5D-4202-B028-E16CBE3CE6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101A7454-2FAD-4675-9D13-07D001E719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8541BE68-21EF-4856-B60F-CA0BBA89F1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1D3B4579-B69A-42FA-8E1B-3197783115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82A2BBF6-E928-42E9-AB70-8A8D709D22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89F46AE0-B5BE-45D1-B22D-E67A0C9DD76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33811278-EC59-4C5E-B528-F3FD42CBD9C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3E02DF4D-97EA-4434-9606-1DA4E42FE4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E46EA3ED-CCAC-4C17-AC80-1A60F4AC11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00EF04CC-71ED-4335-A155-091FDC7F5F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968F19EA-F61B-4854-8ECB-4D203D2DE2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5809796C-DF7F-4707-A789-5F2E5AE46F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325DA796-39BD-4BAA-9EAA-4E9ED5BC7C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C3E176B7-3FF3-4790-8AF7-F6E2E9CE4F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E9C79C18-97B7-4B57-914C-3812A4A445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8E0579B9-B3D7-44F2-B553-6F5EC14BB3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6095311-EC64-4209-877B-7F63237A52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8626B8C8-CD99-4CDC-BC1C-05D4833DA7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85B69127-6B52-4C94-8858-9298061600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09A1C573-174C-4E7C-8A0F-C904C43720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B02DFB37-72F3-493D-AD79-1832C5B8F23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30E6238A-D7ED-41DF-96E8-E195D5044F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288C1F88-B13B-4B80-9A5D-2DF247F3E7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BD28C1F3-5EB5-426A-AC35-10934C1B8B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9F2FE423-A6E8-4CB2-84FF-A15D6C64E4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15178698-43E1-43FF-B8B0-670E690C31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FA79C8C8-D05C-4601-8CA0-4313044960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FCA0CBB7-2EC5-43D2-9407-DDC6705B71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10FDF015-D1BB-41CD-80D3-0C36B8B895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3A01D772-D61F-4033-8FBE-55E24D7005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D9CE5762-916C-40D1-AFB5-C566D281E3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86DA6A3A-D8B3-4502-8A80-9BCE0299C5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FE163183-C07E-4841-B3C9-A70C1BA747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D31C626C-03D7-414E-93C0-988019A3DD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5AA32533-66DF-4131-9056-44E3D21EA7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61F1E772-AF3A-4C71-A665-8A9F6E84535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7DE34B3B-51A0-47E7-A91F-4F6CF9A3E4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DBA1F8ED-CDA9-4AF6-B109-06FAECB2808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C4D1B3E0-F322-4666-A70D-58F8312BAD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77C5417A-FE85-4214-B460-28E127FF6A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98C0AFA1-ABC7-4388-8ADF-9CE68710FD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AFDEDCD4-2054-4429-8039-459D7E1D12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22B6536F-3130-4EA9-970A-7C97D5DDF9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53C8C927-1EEE-41B6-88A6-DF0580A5AF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563CE8BB-CFEA-4DA4-A632-60734ADFDC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B0EFBA0C-6945-4AD6-9FE7-C7DC3572BE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29C9B59-3BFA-43D3-B4A6-25EB87FD90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F34D1C77-87E0-4115-858F-CC03B0C58D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483A3E1-A0D8-4764-B135-8109006176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6281E445-C6AE-42B5-B614-C8A65A26EDD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8F5E96AC-CDCC-44D7-B461-5D88C95EEF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42F5D557-5655-4857-80A1-C78FBD259B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5AA71826-DAB5-4A58-9933-A2E05B946B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D20E61F-CC1E-478F-96D4-2E6BB6B881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05380E0-00B1-4486-B6A9-B246ABB458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F7D6BC49-FCCF-48A1-B31F-4483C4D0A3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251DBF0B-4C19-4473-80D7-453E3966E78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8B85A64-E54F-444F-9A90-E32B141036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E1AD641B-F219-43DC-B327-D05C0338A8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F0C0F6AF-F73A-40DF-92BE-211C1AB122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4DB35E16-DA58-4EC8-9392-3C8BBDDDBE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E9518C0-0B24-4384-B0EB-1B3AFFC437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8B66E5FD-EF0A-4932-AA74-229F6FF955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498536B3-AC3F-4020-93E0-3AB71DFDE0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DD7ADC1E-8685-4E6C-89AE-86AACFB8BA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28676244-B412-4290-98DF-391EFCD14A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D41A8DE2-6426-481E-B6F9-187356197CD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4107B2E-9F2D-4B13-962F-B0B5D65371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99698F42-0825-4C1E-9BD0-E1A8D0975E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E60271BD-BD6C-4AA1-9CDB-37983AF1EE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8390BC53-42FA-4C5E-989D-E9A16CB713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FB31C145-BC56-477F-ABD6-3F12664695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BE694CB2-F16B-4695-B81F-CF1030994C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5693F862-3AD6-4F52-A53D-5D2867EFB3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61C8021A-9019-4AFB-873E-33BF45C47D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41F723CA-EABE-4D85-8E09-3BAD695CEE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A3342D65-44F4-4BBE-8AE6-C0CAFB8102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24B29091-12F0-4527-953D-910ACA51F4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E0C6E5DB-781E-4869-8058-BE65B068E3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48EAA068-D7E7-4DAB-BD41-D65359CBD5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BE2A4C0D-2D42-48BB-8841-69317FEEA8C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B96F74DC-385A-4BE9-A726-4E5E0DB2828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B610421C-9010-478F-8BFD-DF86235D73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8C764FFF-D632-4A60-B8D9-038EA3DDD1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DC40CF3F-ACD5-4917-B5D1-B22D6F5D34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031652F1-51FC-482B-8538-331EB46265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7D783A8C-AAA5-4ABF-9569-6C6FEF101D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19B1F274-1FCC-4972-AE3B-7B4732B8AE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A48716C9-E8DC-4794-9F5D-F4E9DC9961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BCDFF08C-1709-403B-89E5-CF5D314C8E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62F54572-7096-44AD-AEA8-2C31904365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A929E4F0-36A3-4EC9-9D90-9B83D5BC2C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64243972-9BB1-4913-8CE4-142B7D437E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0494D97A-5ABA-46A1-BB40-8BB331BD0C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26CF2281-4A60-4761-B2A3-57D0FED4B8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A06D3111-1695-4394-828D-EBC491FCDF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D7A844AA-0AC9-4800-AF36-6F0532C528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95E0CA5B-6030-4D61-AB02-426BDEE87A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97CEADF7-8AD4-4F5E-8482-1C02BFA838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E9194BF4-9CD7-4E8A-97D5-2829DC0938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1C76572E-18AD-472F-90C3-B996BEF988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2D19D0A2-7BBB-48AF-9045-8DA5007DA8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FD5EA8FE-64EA-48E3-BCE5-D7C4DA2231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0C4C8241-D722-4DF9-9483-8329874EF9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222728B2-6A95-4F74-85A7-8D413F2967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FBA386FA-4EF9-4ADB-B184-D098860CE6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21252634-4AB3-4615-BBED-236702AF19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0E93F484-0900-4D88-A3E2-CDCDB149A8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2EFB51E4-49AC-44D8-A019-B1ECC52747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C34B68DB-BAEE-4BF3-9D52-9BB0CAD9ED0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062E022-0319-4D84-92DA-09D8E0266D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4ED29AEE-2CF2-4423-BFF4-CA82331B5D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87DACCA5-AD67-4136-8652-73C0251DA6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065A4934-A917-4B8C-82DC-3222976D3A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1F9C395F-EE9D-4470-9872-90E224D0A2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86A9A05-18A0-48AB-98CE-2AAACA08BB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1FCEC306-E8A8-46D3-BFDB-4E877D5ACC3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6BF5EF2F-BCAD-496E-A41E-9F8BC5C87B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0383DAC3-5B14-4EB0-89E3-74F0BC3F8E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E1CD5B7-0849-49FD-A9EF-909EF412CA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D42EA82B-A2BA-428D-8491-F37CCEA0FE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BC480F89-1841-4732-B935-E046305BA2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0519B94C-C1D2-42EB-9C8B-04EDD11E1A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A523EB1E-C1F1-4BEB-AA2E-3CFB97F05F0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FA973B49-C033-4489-AF61-56C9923B51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2F1BE0D3-398C-4702-8663-EC4128DFD0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A8E6397A-497E-4DC5-8978-B2FE9BD1A3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BE7B2240-B52D-4995-922E-B76C0AE50D3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AE1F81C5-01FC-44E0-BA50-E98F1CEB18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E4494C9E-163E-4A71-BA60-7259A40E1C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7756E464-BF0D-450A-A7D4-FBAD4540DA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443B6A26-F86A-40D6-86F6-C3BB993998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066DABFA-A8F9-45A6-A14E-879EA9CFAE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E48981EB-D722-4E44-ADAE-41F8DEE728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FD2D4543-7C4F-4D26-8FD7-F4C7902EFE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442C9D5C-B590-450C-A850-6F43422AB6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FA0EA3FE-C0C0-4230-9F31-E272D5F9FE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E3DAEAD-0C1E-44A0-ABB9-EA02DE5883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C23206A4-312D-4EBE-877B-4FCE287007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191E55D7-0ED6-4328-9F6C-94E652EBF9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5D010125-B375-4D22-B3D1-C9EF784DCD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05A5DEF5-F0A2-497C-A25C-08DA6AABEF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41AC43BF-863D-4C2E-9358-4C816C9CF5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1F1EEFB4-CE31-42FE-BAA5-0464EA325F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3529D7A4-5B3A-40C2-8076-6AAAB37EB3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C5475115-85DE-4BF2-A9AB-E0D162F374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FE4B2542-9D46-4248-9540-2292239354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4EF628C5-E910-4229-A542-1DE50F6A40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6CAE0FE1-C456-447F-AC6D-5D044284E5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FB6A6D59-0A70-4027-9F6F-FF5922C7C8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5CB19476-F559-464B-B025-F98A8081E0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97DE30E7-F5DA-4FC1-9D6A-DFC6A8FA1B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09DBD3CC-9BE9-45B3-AE33-B94AC2A990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EECE5635-F9C2-4114-ADF0-C90C04D167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181A9724-959E-4A8F-B47D-6E0462E0A5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5D09B7DE-86C3-4832-AD93-46CFB9B40D38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706E2E45-2E4C-4CC2-8A1B-6B10B599932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98573DD5-B1E6-47FE-A8FB-535EDF2934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A7E7FFD0-4651-4B5F-A7AA-0AAFF023D8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2417381C-4E25-4D59-9307-EBD07A86A7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C52435E0-FBF1-4FAE-9568-F55F41D95A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D1441438-0AC0-4A5F-A0FF-845F0E78A4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DE365E2E-8FC4-4CC6-B6D0-04BB5F001A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CFC190B3-CB38-428A-8117-C6A96352DF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423140CE-BC8C-41A3-BDC4-8808D60195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B26694A5-C7B6-470D-9775-575C2195BE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0CC4E74A-29EF-4DA6-89AC-7770E00A69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CE65CEB0-7AA7-42EA-93AA-FDB369BC08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E94D216D-F68A-47D5-87E2-3463EC6FF0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9A6B2F7C-4848-4FFB-9171-3FBAE7D0CC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95CC3704-BD9D-4735-A99B-1AB3D2CCDF6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9DF6EECB-0435-44F4-8055-70042FE2BD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7FD69D2-B344-4FB8-AEDA-134A898D3E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74EC10AF-FDE8-47C4-9CCA-2237347D21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6EAD647B-88E9-42B3-90E8-F3EF549D20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B7118E94-40FC-432B-8E11-D22ABEEC47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345D72C3-BF65-49B3-B22C-42FEB867F4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74CC3161-AFFC-4C6E-8E36-27C7A27A71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08B8DB45-8665-46D0-B300-C975AF84E8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B8D3FB95-F16C-4426-B71A-45E37D1CFF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AD2024BB-0B84-4283-8915-67EC85CB9B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51D96608-CE80-4DF6-8178-E9EDF8FEB5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7DB7AB0-2E85-479C-9D56-CCB61E041E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FBC9D6CF-1CE6-40FC-B28D-8270D231B2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5A2FAD81-3BEA-4BCF-806E-03204C3925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F07B10DA-35CF-4B0E-8493-7D7D0807DA22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27197A68-E672-4383-BD16-724BD7D71A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AFA85310-2CDC-4B06-87D1-6578232541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AE1EE68B-8615-4939-82D8-8C9E4E587F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4C22C091-8CE2-4781-973F-703B739228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5138C82F-ACC4-41BE-AB6D-9F6C23541B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B25B138F-1D8E-485F-9BEC-8BE15689E7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48E2859C-3434-49EB-A7EE-DD03E8F846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8CAA6132-182B-4804-9654-3A69C7D402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32CE6F87-AC3E-434D-8E36-D055A36EE7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FE681699-101F-497C-9E68-14C24BAB2C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9653B9B3-D546-4F20-B789-2ABDC60DE4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0173E192-B7B8-40B7-8692-9EF072451B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B687E921-AFA6-41B0-A1AB-765BC40103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EF59FAA1-E12C-4793-819F-A17CA5072B9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06096A5C-896D-480F-BDC9-36EE1DF7427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9E2C25C1-50B1-460A-85C8-0321131624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52CE88CE-DFB2-411D-8E8A-D31FBBC103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FE98DD94-4DEF-4896-B034-849AC9BD70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4A8D646B-0DD1-4D23-A810-FA0E10A154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5A6E277F-E427-4695-AF9D-1CA3E3AA8D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1BEEA7B9-2AF3-4BC7-BF8A-5C05AB6A33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19261162-2CE3-4190-BF44-D8F3CA7C3E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D0CB50AC-1AAE-4D03-92D5-9D77E26C32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B79539E0-9A12-439A-9F25-9241937A29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6C7452EF-D55C-446C-BD15-DED03B4CFF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EA9D3158-8228-4AD9-9629-7E2AE134AD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ABADA603-2F31-433E-9BD6-D10DBAE0680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7638E65C-6613-444D-9962-253F0D2F0D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6A9315D6-8384-4E07-8375-B5812C16B2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78AF4CD2-A8D4-4A74-9C0D-A2C657BFB8C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2B25D4E-19C9-46FD-BB80-43D382D47BA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5B5F61BA-AFCF-487B-8B8E-270A6B25E4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DBC49055-C658-48F5-B496-50107B8306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62EF9CEF-6BF1-4B27-A6F9-4F272501E9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D3246E5C-EC4A-4088-BA73-AD1D6EB167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8A0F3067-CF1F-4F27-83E9-2C3205A6FB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E9EE21E4-1633-487E-B0F4-EFAF795C23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7118857B-F781-414F-8D33-68D303E0E1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164391A1-C4EA-421F-9E79-98B08C29F0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CAD0B15A-5360-4D2F-8731-EAFAE6B24B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2C88E922-AA65-4E52-9928-875D668FAD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ECE46AB0-33B8-4F8B-9FDC-CE164EDF6B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64A0A911-AA8E-4B51-B0D8-E54D6EE26C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8336D38B-E6B0-44EC-8C35-0C95DE5FD6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F8EC3C5B-A16F-4E4A-8F78-9CA10D7499A9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66C4882E-183C-4D93-BC25-D0C705CE35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BCCBD6FD-64ED-427E-A101-694F0E8E623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5A2CA227-AD5C-4557-B715-3317630198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DB04928D-5854-43AB-A7F8-F87270A60B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20236972-F1CC-4E47-A241-E1A52501AA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D43E3872-F450-48FE-AF0D-D24CEBAE05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48BDB4D4-CD73-4871-8502-A2784618A49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AD66E4B9-E7B8-4D83-A79A-32FF5D08540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8019EB36-E4DE-427D-98AD-EAA73794E7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0AB6BDEE-71A4-4966-AC3F-39BE12365F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1B2D963B-E3C1-4567-BE38-8AE59E9702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1508438D-0BBC-4764-8212-87B2E3245A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4D06FCB4-34D0-45A3-BE5A-6C7298E0BB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577AEA03-2CDF-4E29-8BE3-4DB0C79131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0CF8A05B-7CD2-4654-AC17-ADA3D2D28B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8E7BA858-226F-42B5-B924-95CC95768F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C0457A8F-EA4A-4D6C-A7A8-A8A1719316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B15BF04D-8E28-4814-B9CD-FA30EB537B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1FF37CAE-E3BA-4110-86E6-1C94590223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A55F993A-D76B-4D18-AD58-59F2D7BD91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0AEFDADB-8B9A-4C4F-BBD4-23D454C90A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BBBDB1D4-5EB1-4AD0-B9F3-9344890A1F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13EB6C63-3F1D-48C0-BE09-315B080BF3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037BEA80-2BED-448A-B512-D54C1EC6F2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2994F811-9843-4726-979E-2441AF36DC5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2DFAD375-A410-45AA-87E0-4783DB185A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1668ABCB-94B7-47BB-AD3F-4F1B4042FA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9A8F25D9-3034-4F0C-96E9-5049C6D2F0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FCE357CC-5AB7-44ED-8973-F40321610E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C2B3DD45-2617-4B66-818A-67E6232AD02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ED0B4EF4-5459-4E36-ACA3-A28EBB10CD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A8A81784-59C8-45B9-B260-E030A1B404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AFD7BF97-7303-4E75-A3CD-9774EABBC9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4A16CA00-0ABF-410B-9FBC-0CAA307144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870F2182-B12A-4FC6-ACAE-63495CB9F1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FDDA34C3-25A4-4343-9097-6F1C4FB824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850166FE-921B-4AF3-B235-8FC83E2B69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334C097D-9243-42F3-B43F-A758C250D4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4A86FAB5-3CAD-4888-9046-F08CAD3051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466B9F6-EFBE-40B0-8DA8-03ED4E5AA9D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A03D59AC-1BC4-46DE-9BB1-33899D8ED0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77C9F011-14AA-41E2-A07B-5452610FBE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CD447C8-7959-4AE4-A485-B50FF7E8D1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09DA4E76-B94B-4E54-9936-A7F5FA9CA1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71337E60-2C96-405D-9C95-D06B4CA5C1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A64004FD-E64B-44FB-BBC8-88C69BEB42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F6AD5530-DEDB-4C6E-9F55-EA11D44BB6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12A1727A-D020-4BAB-8395-6FB1524787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FC4FD04E-D40E-40DE-BFDA-8D865525E7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AC844051-A516-4692-8D70-A5F25DF43F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B85C3717-8C5E-485A-82ED-FAB35B3921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EF25C7A9-F76B-450C-9F1C-1F9E92EA7B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17552553-FD6A-4F5B-B4E8-9086AE65BF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F3D90ECF-D235-4EB0-A14C-80143A05C1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7A532FA3-3FFA-496F-B9CA-401CF2B63A8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B250B54C-06C9-48EC-B970-E44CF63FC6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8B4C7ECD-A33B-466C-AC35-86729CF3CA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750E820E-8AD7-424F-9AAB-258C0FCEBD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6553CAC5-15A9-422A-8C57-A6FCA65FF5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DF301A99-9E56-4881-9F28-E4CE304B60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982FA995-FF14-404E-BC3F-E1BE9FFD60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2AC74786-1050-4502-AD25-5B9EF0B05A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ACDC71E8-C1B6-43D5-8E0B-B952937154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A4092916-353D-460B-A55E-7AC37B8875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220B1FD4-58CD-4F55-B05D-A0CD012335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36B31AD2-9821-4312-BD9C-D37BD936B2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FA6939A3-6FAE-4525-8F0C-0F96D45E56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4F551845-396E-470D-A3D6-6B80D976C5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D8983812-48D0-4B31-ADAB-7E3776FAA3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39B0D4E7-3A4C-4698-9D1E-BB9A7E6B8E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4B9A587D-F4B3-4204-B26C-396B46B68C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B2CC47AF-EDDF-4890-8215-482E268753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6D4C225D-51B1-4AB0-BA79-8A46E98CA6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792BDB09-A2A5-4168-9EAC-C340B709A0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2686978E-D1B3-4F87-B75F-3D5D3AE833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B597F0F9-BFE3-4D96-AC41-7614FB26BA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33CFC6FF-6C5C-46CF-9460-AEEA16A3DA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E4DCBA2B-EFE7-47B7-815A-F4679EC8F10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DB7A8B78-DFE9-4871-BB1C-B0A1AB21FE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86656BFE-9C1B-4566-90B5-EDF721C23C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758E2E1C-6BBB-42DD-89F8-48ABD178A7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1E27870C-8880-44CD-8F36-FC0234CE30D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95FF3D58-6498-4CED-B2EE-8247E49CAE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FC8C9FE8-4607-4E36-A853-E847EF12D8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1CFF665C-6D1A-4745-B94F-518DE8FD58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C14E7CD6-6CFC-4A58-9A80-8AB40A4EE6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E00569DD-C16F-4C22-906D-2FAABEA542E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7AFD1B70-13A8-4F90-BC6F-FE93493916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20AB2D2E-C82C-4ABF-9DCE-B6938AF224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1D43CCD7-0939-42B3-8A79-B4F5B86E2B2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F4AEF0BF-0E59-45FE-8455-8439447E130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13F8363C-11DB-4C97-BB79-E78C2C348B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96C943AF-B3C3-4D05-89CB-49C08CEDAB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9326CA3C-6FC0-4C36-946A-68FF9082DA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E3BC5D2E-A707-411E-B5E7-B7559C9802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9DD0591A-A33E-4179-B8FB-7C0DAAF7D1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9E8D1EA8-9DA8-4FAA-B048-6E5F62BF8A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9AD86D32-E355-40B4-8FA7-9303BF8245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B71CF9B6-65FE-43A2-AC9F-415FC83F17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13248A0A-9EA3-4F24-B561-6A4040BF30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346BF51A-8AD4-4D81-BA10-1BF0F6AD1D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0F0979E8-B4D5-425C-918E-01DC823B6EF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8F83A3DB-4042-4EC4-93CC-3CEFFC4D81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7E1833E5-4517-4845-8275-79A5D326B6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AD243153-2602-430C-A445-38B246AE42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E7A3A3DD-4BC2-45E5-A2C1-4EBB1A721E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8BCB6F1C-643E-4E6F-95E4-C9513E9DBD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BAD07C55-3C05-4C5B-BA78-8D0325CAC1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D6DD965E-DA36-4B40-A521-4CDE304E02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9688C51C-09F1-44AF-94CD-847C461F2F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7217BDC4-FCBA-4A3D-A0B0-6EBAD96325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5EB476C3-7930-4A10-83E8-184DB7E8C9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4741C094-2A8D-45FE-B123-CBE0A0469D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8D0A41D3-0CE7-4D0B-909D-3B23B40069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C7C0F3D5-A915-42F3-83A5-CB7C786342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C7A1F138-BA6D-4626-82CA-B8F73AF3AA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6DD00F24-2B3D-4652-9FDF-A0A476F6D5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CBBEAD34-00C7-4A55-BFD2-7917D95BA10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E9C4B86A-C5F5-4A09-B4DB-D3A6689943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FCD88E35-0BED-4807-80DE-0C78A66C5FFD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018A132D-8D4E-4DA7-B41A-159B856F8A1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CBE50F38-B780-48CC-AC86-BBF4A4C25C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3F84A12A-D410-4B8F-B881-5F1508603A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4D7FEBFE-D8F8-4ED5-9551-1E0CDC674D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F2FA46C4-1AA2-4A36-9D22-CABA9AAD45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96B253EF-C043-40D7-BEBD-C70022EA3F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9DC25E31-F721-4565-A9CE-CF016B4EA1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3969DD1C-37EA-4144-813E-EF99CF4919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B728A1EC-B57E-4AB1-817F-78DA6D076C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F81C0D36-AFA1-43E6-B9F9-8225564310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0CE7722D-1109-44AA-B8A5-9C3AC49F51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F4B0E4D4-C442-4B2A-9484-5CC9481016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DA8CED58-75E6-4D5D-9AFB-5B6A76D0D2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946B1958-6828-4427-99E5-D08A0889FC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1AB0E8A0-7A67-46CA-962D-E4B1C423D428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F8BE5879-8080-4DAB-9B59-3554ECDE75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8174A52D-59D1-4EEC-9622-A44DB68359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447417B2-2DC4-4F83-8665-DAC6690167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649F2163-93BB-4FBA-B9F4-22A83C6C74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93AB9426-896E-4C7A-9C90-9DCB43B684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1B7D2646-B365-4638-B358-E74786FB52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0871BF44-F6D6-4AE4-B362-19796722F8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C96D63E4-77F8-4A5C-B853-197D0DF146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F29565E6-D16C-41BB-B51B-0019AE0A39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F99DC46D-B538-4007-B4FB-02EEFF4E6C5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9DCC77B6-EBC9-4211-BB0F-A1C5F36E48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3DDE7C7D-FB96-4F1D-9A77-11A97E56F9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0DBC4241-FE75-4ECE-8511-7012ECE82A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FC892C12-5D10-4605-8700-25921A88F5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D8E60146-F409-4EF7-910D-31D691603BF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B9A26009-3D1C-4E2D-9007-5D23029271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B3F40FB9-E6F3-46C7-BF59-0D6254B4D8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B469AA6F-94AD-475E-834D-70962FAAF2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8003FC67-ABB3-4B6A-8AD0-CF640AC518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C494C7E0-0593-4A21-A050-8F94AD166B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9706BF51-96F7-4530-913B-CE5C2B84C8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3E0371BB-1DCB-43FF-A3C9-D9634DDBE3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AA068689-85E3-424C-90AD-00179B0D6B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3548BB37-C317-4AAC-8E78-CD3E1D75C9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496F00E1-D6D2-4EC9-B054-BC4CA3AB6F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527B5B70-2FDA-4526-8001-8C0E62BED7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7F21524E-135B-4CB1-8D32-F209249BC5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797BDA62-AFC9-4CC6-B52E-3D85D52769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BA96EF9E-5580-4369-B22C-485E88D124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AB899446-6AF2-4B30-8E1F-624B684EE9C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0435C841-62D2-40B2-8918-6572DD51DC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FB3638F-5F83-4C7D-92E9-9A09988238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08281103-7919-4603-A8C8-96982A4C86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ABDA0A57-4911-43A1-9253-E91CAD2921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B87A7A31-F00D-4883-97D6-CB98EBB744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62ED847D-C4B3-442F-829C-4A4DE785F3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8F44ED66-1D44-457F-B6B7-0D63D3E53A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2FD40117-22DD-4359-95B9-10CE8D1DF3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1C7781ED-96AB-4A42-AB9F-5C65FA3FE8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45D9ACDF-3049-4C13-8B66-C3789B2EA6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4884A906-1F2A-4EB3-94B7-804D7F7AD9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8E028BE0-FE3E-4197-9C66-87DC31FB4F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50EE79FF-6F88-49BA-B8BC-CB999DFEAC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167FA569-3A38-4973-B57D-B0FE2F37393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DD01CB4-229F-4C89-BF47-2A83EDC7079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5920D799-8B64-47C6-BD1D-E240104C44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4C163472-D3A0-4FBB-B583-CE87966763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1F4F7FA7-7FFE-47E3-BCEC-84F8D1031E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42FE4A0A-3F0E-482A-9C56-27B4CA40D4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6FE732F9-E4C2-4511-B090-BF3544EA69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1896981E-27B1-4C11-9199-D61CC621D8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2D894344-D0BF-40D8-8C3B-50CB1BD7571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79DB2B42-17F9-4E36-B4AA-4C6553871B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9120BE42-2753-4EA8-A290-2A49FACC18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CA342AE7-887E-4482-91F2-3F461195BA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F23F210F-0F20-4D07-88E3-DF02093382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4B4C8E83-877E-4749-B1B8-86019BBBEF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0E52DFA2-A8D4-4498-8060-00E01B2424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129E8F77-E971-44EF-B88F-8287DCC6BA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6D6C8D45-19DF-4129-A561-4BBB5864760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6D6E8BEF-3391-4672-93AB-EAE4F66C6A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7523B911-C0AD-4EE0-88C5-F7FC0E634A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5CBD7C47-4B13-4BF5-8998-8ABBDF6FBD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3C393538-7A98-4FBB-9F89-43586BA9AA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5A0D00BD-74E8-4821-9B51-6D988A2EA0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6B088A2F-26AD-4305-9A09-E1A36AB34E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B0ECEF17-4E14-48DF-8C98-32091C15E6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3E1E6D2E-5708-4E06-87A8-D80E3FBBDB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E70448B7-D64C-42E0-B342-1E86003196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9574295D-F482-4A9B-9840-07D2404317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1F181802-EC5F-4866-841A-3CB15ACF85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D137C0D6-57B4-4438-BCD9-581FA61760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28D56F47-95F7-4D2E-935D-A5CB1B9EA6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52CBE4F1-D543-477F-BABF-63C1A0EAF2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EE683990-1CF4-4D15-8F96-02784AD50E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48748DC4-D626-4FFD-AF5B-C3CAB10EBB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6F7D4F6-8D03-407E-BC62-D2BCA96DED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2465D5C9-1902-4043-BA4D-B39F1EC8FB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4668F4A0-14AB-424E-B46B-C45503A908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963A0711-47B5-4541-9E8B-63BFE5D536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E0357A04-9571-4CBE-A105-81B7A85D01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205C1D5-49F1-4BD8-A371-6865FE689D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784D5703-B1EA-4DF8-9EB9-B1A8A59586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68591FD9-5D4B-490E-84F3-A3C5F4AB51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6FE6C31D-72F3-4980-9555-AA35AC2296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13CFB3EC-8392-4FB3-BC77-528478E344D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EE7CAA63-1B83-4790-9AD1-AC1667F0998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B8B63E6C-6BE9-4702-AD7A-71C8EC63A3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D207C16E-C4CD-4F69-BB62-6527BD02E3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FE68B3F0-F9C9-4509-BA9B-B1E6ED47FB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EAAA037D-57FD-4B66-8AFA-BC80255F18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6E759A03-50CB-4F17-ABFA-67E5700DC1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9F8B238A-1D17-4626-A75A-5DFAAF2F67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C15F5B19-29CB-4CAF-9104-4FD763F1F0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22F30CE-D634-4660-9AC1-99C2120D4A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5279FC54-C50D-45AB-9900-AD14093FEB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35458C71-00A1-4677-A444-7D8FE10A6A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048919D2-FDCC-4DC9-A045-6DFBA176DBD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FBCD5A37-C13C-4F1E-8146-DD70058730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FECD9D60-3A3A-4658-90FF-1615EE6B46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58EE0A5B-3AF6-4FE7-BF32-873C6D5C5E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33F753D7-DEAA-4890-AC2D-BF816E2ACCF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800D6D75-A618-4E7D-A878-20805041E1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BD09F192-93EE-4A3B-9435-5C0C098370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C6C9F4E3-33CF-4BCA-A513-8EDD4A0C06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769EE4D5-C56B-4386-936A-036D781FBF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ABEA10FD-AA64-41D5-81E2-9C060E46DC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623E6405-D3B3-4007-8D69-2F35E2BB4C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E376DC41-6BB0-48F8-A86E-B95DFEC67E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5C84D90A-066A-463E-8FF2-CB94D6D64A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C3BF02E9-1469-4FE6-BDB5-7CF58CE53A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CB14774D-B77B-4789-AD72-6C74DA928C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FAEE4357-9061-41FB-B3EB-564E52F0460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E01DC12A-4DB1-4AE3-9E9C-FF7CB60D31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32F3D2A8-9312-484A-A82E-766DB3EB07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C0D9EF4A-5433-4A8A-9A6F-2D0BCA88FF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4EBA58D4-B9E8-4E4C-BBB1-ED59F6F563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EADE0F48-5DC0-4725-BFE2-1D6B311D73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C2DE861A-F94C-4003-975B-16963FCB71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D2936365-C27B-45FE-83ED-061DAA900A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70E5A532-AB9A-4550-AC24-C4561A3DFC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1125BDD0-220F-44C7-A8F0-03AEA106E6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F84D7066-3FA7-4111-BAEE-0E3F6030F7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AE39336B-5A45-4EDB-8A0E-AF8C60CBEB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D4397E7F-358F-4236-B0CD-6695417BB9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7CB256DD-CEC1-4097-A04C-A1F42B10D4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1EB38A9C-5B33-406B-9ABA-5303DECA73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6125AF20-04F6-48A9-A0AC-930F2AEEE7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909C7F27-00CA-4C44-B9B6-9C3B64F541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C813DB26-23F9-462E-8B46-57FEDCE0E0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D42880C1-4424-4285-BA3C-7A408D6E45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36D4FD1C-A57F-4CBD-B567-B401D63BE1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710CB8B4-E04B-4804-8F9C-EA24410ACB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3E972D19-39DC-4CBA-9893-1E8BE024A6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34303148-C2AA-44B5-9530-B8F9D248E8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82E3B0F6-D67F-4CF7-864E-450FB339CD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7C58A55D-8594-4DC6-A6AE-C749AE2690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AB452A1D-9FE9-4449-8616-874C027CECF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E1511D4E-9B48-496D-AD3E-994A8CE1CF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6814D209-6A3E-4301-8556-7F28628EB1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1851FC1F-0FE5-4ADF-9685-FEE7113C65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11795DB1-44CC-4FA3-9B84-18115645FD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06525EDD-B23C-4318-8C91-576EFBEB58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F44C1F79-C598-4706-ABE0-A92CC0333A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29F3A600-DD78-4D17-93F1-298B521EEC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8B122CFF-B57B-4999-917C-DB8B4A0312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7B43C914-3B3D-4910-8AD8-4E50CE0E3E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60CC64C9-496F-4F58-A286-6B2230CB19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FBEB7CFF-7C3C-4F78-9E71-8C20EA83C4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6F86084A-864A-4AB4-8BE7-2AD7A6B6D13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111002FB-A5F8-4850-A3F9-F9D9A57F33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C50FE44D-111C-4FA4-BDA8-E523D90FD9A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4B9CE1C2-73F2-4214-B2E6-AD73E280C4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C4B15849-DE9B-4D1A-A21D-01E0DA3E7A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825DDEAA-F189-4305-B669-A37722D961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CB5AC8D1-5913-4CB8-AB62-B3701B0BCC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6DF73965-6160-4880-BE8A-8AA9C4B8CC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64455CED-6FCC-4CBE-8426-73DA9EDF98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9E6E9AEA-792C-44F8-9C4C-08113EA0F6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433436A5-8E03-4307-B9FA-BCF51BD176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9442E902-378E-46D3-8EE3-C39CFD4B10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237E2313-A73C-4140-94AD-1341B8D95D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60CDFC29-906B-4D20-9222-4F4AF309D8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35C76F7C-98AD-4A3A-A234-1F6CC23E3B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78A93145-654D-412A-9C1A-685CCF336D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AB30E519-4785-40A4-982C-DDA613A71F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48520932-BC5A-47D5-A672-A948518605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09D7C00D-BAF9-4559-A0C9-F79FE4A0B3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5D004A85-A912-481B-85A4-4A05EFE862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F039A466-4068-4137-BE21-A561379A97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C2320C2F-9E99-4B31-8DCE-DF73DB02D2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546F8A36-17EC-4B35-8CE3-8BF4CCFE2C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0155BD41-5ABB-4C4C-BEF2-5BF2AD1BBB7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38B9C81A-6B33-4975-933F-823F451F4C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8D1263F8-A04A-434A-8B82-2E79F1202D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3E79148B-D409-4A45-8ACA-42C96EFAB9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EAC75DE7-2B21-4F25-942A-9E19976DE1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37432F57-EAEF-460A-84F0-07A79150B7F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D2EEA417-1D54-4EA5-8EBE-3EEF1FB9B8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59AB3E58-E813-4267-ABD4-649AADF9A227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AFBDF7CD-265C-4849-B8F7-F8B9FEF4F1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7125667F-DC82-40E8-98F7-436EA81F58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18C1AE0-D1BC-4664-B0E0-BE9C4A1DFA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B37D97CC-B4A9-4BA5-B3DB-35701971AC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648BB368-B5B1-4C08-B40F-5AB92B997E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57B5B67-90B4-4359-B670-2C0149C1C5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8D765E08-96BD-48DB-A815-E137E51FF9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0ECB7F27-239A-457A-8697-90295190E4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26722FAE-65D7-4D0E-A5A2-8CA487E779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22F5BA3B-5E5C-4290-A120-A73A24FEAF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AC963897-E36F-4CBB-89F9-BF47590D0A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70EDAB08-F16E-4392-A143-D11B2E6003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DC9EB240-7D30-46E3-8A13-128E54150E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98FE1518-11FE-4E78-B62C-3140E1CEDD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A65AAFDB-7FC9-4E14-8616-8C7E9FCCCF5C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749437B5-BD00-44B1-8552-CAC42D73C8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CF82E453-0AD2-4040-A333-9346D11C34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FE3558E3-03DE-4B15-8B2A-ABDCA4C12F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3106B397-C754-4C9A-BAF8-C988D458EA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92CF0CC2-2D5A-467F-B057-2A4A8A40DC9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C48935C1-0505-448B-94CD-9CDA4F5F57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855BC8DB-58AB-4E48-9FA5-45390092BB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DCAC7478-1BD1-49F9-AEEE-6F1FDAE264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2B0E845A-71E3-4775-BA17-A98B446EF5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1D1F5372-12B9-4F00-B3C9-53FD79B18A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AA709CCF-F8B5-43A6-9A3A-495C0CF902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199B2730-1B3C-460D-9A3D-A27F85DF87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94240FA2-80B2-4E85-94F0-092E191C2D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10EAED05-D6E8-41AB-B0C1-3E79F19397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FE41F22E-A954-4DA8-9B13-AFE018694E3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0F31647B-1D4A-4C2B-8F44-C23D9F3929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241FB9F4-3FA0-4A3B-B17D-9DE9AA40F3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F518BC70-D290-47C1-B0B6-8C753B8D00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6D270A88-1FD7-48D2-9808-4FEA023B86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780975C2-2E49-4F79-9DB2-36C7C494F2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484C3B35-DC58-4F5A-ABDF-FE877088E8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02F97FFC-A36E-44FF-91DB-B7EA4407AE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ED46F996-44A5-46DF-881C-FA008AE497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4A5B319E-2BAC-4B3E-8151-19EE8D48E7D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41671CCF-DFC7-46AA-8FF8-02B035BC75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589CA58B-7CF1-44F7-8711-8EA5D71A4F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0FD0B5E6-6B8E-4772-AEF3-DE3F3B99BB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2FF1436F-701D-4B2D-914E-56141478E2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875BC0B3-162E-4D44-B7C8-C6E48E49EC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B22FE687-A51E-40BE-A76C-492096F0DF6E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2635A1C7-2AF0-491A-8CEF-516B27F136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A33B695-9B70-4090-A303-19A4C1BCC7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379DF60A-EBC6-4F0C-B0D0-CA3A8AECE5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7A1B2DF9-11E1-45A1-9E24-647E3385DD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543B4095-CB6B-43B3-A86C-B1422D0020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712A573F-1C49-4481-BB8C-1A7438A2E9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32E3DE6A-72F3-49FA-8678-B94BA26E40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F766CC1E-2BC2-4A45-B5E1-FD796ECDB9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C25E973A-60A7-41BF-80BE-7C0C03F1BF9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9B19E0ED-285E-4EFC-85C0-0B5853FA31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BDA8E451-F9C3-4FE5-AFAD-A376A74A98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1EA62B9F-49D3-4092-9F9A-161F3C2855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E4D0DC2C-DC08-4A8F-BD04-4E7F367D2FB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0A459013-A8E7-4CDF-985F-E16D357EA8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34699614-4D46-4372-BE1D-1BCE2C2E7EE2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B15495DC-046D-42A6-A9C6-504187EA1F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C21F778A-FE82-442D-80A7-3A65E651D0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D7522028-56FC-4D1D-BC05-ABA153DB93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3D68A2A9-D772-4FE3-990E-8F44C42F29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39E10EA3-6839-465F-97F2-2A528F3D32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4C6FE7B2-7E48-4028-B2DC-C429A59EE8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F8B93967-08B6-44D3-B5B7-A2D0E678E6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250D6879-F868-4F04-875E-77BEDCCD5D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02D90AC6-D124-4D8B-8A45-C84C192655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F4B26B7F-D161-42C6-89B5-15074224D9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57718E82-B36A-448C-B584-33CB75C4AF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8231536F-0F39-4FE5-AD71-CCC8DC1A13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16D4E838-50B3-41B5-BADE-8AD58E88F2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E9742243-1EA5-4E0D-A91C-61171EE372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71006FE-9379-490A-9476-249D0361967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2973D3C5-82AF-457A-987E-7C9FC67716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D2B70B8C-DAB4-4263-82E4-220401AF25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8AD35797-7E24-42C9-BD61-0261DA5082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793C7356-ADB7-4043-A2EA-DFBFC83148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CDC48BBF-9AF4-4987-B034-CDDE03B680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5CE5F532-3D6A-424C-8F4C-C8D7328CBD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45B9ACC7-DBA7-44DD-9F0B-F0A5D295CF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916AD0EE-E0F6-4127-915F-CED03E1B04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88096996-EAE4-41AD-9C0B-8F378146BF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1A2841D0-6FFE-4536-8947-5A31F30FE3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1A62DC6A-230D-422F-BD8B-D6E4FDE113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77712B07-FCC5-4162-9A89-EE5FBF0372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712FCFA7-A39C-47B8-B295-352BDCA04D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C477975B-CE2E-4BC9-9D72-3B2ADA14B1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5604F30F-80B9-4EE3-B46A-EB573095DB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DA4F604F-5F62-4789-AE0C-C9815A5606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D9D7E952-AF34-464F-A473-1E7E7ED260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FB483F11-FB97-4339-B0A8-F176E21713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98C1C5A5-9AA4-468A-81D9-526E6B31F9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52A55C99-BF7D-493F-A8C7-F43AAACCF6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72FF3DBF-A34E-4E27-8D0C-EAD049E37B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EEC8F8EA-3A75-401A-9B31-5B08EC0709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517A7C77-41D6-4395-AE0E-05919A27EE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1FCF8010-CD40-401F-AA28-0778D43E45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82EBD8B1-2E85-45A2-88EF-8466184CD7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326FF24E-A2D1-4BB2-8850-B5A60E4168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7303FDFC-AFA6-45AB-BE45-A1EC11DD243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F65E198-B4B6-4E63-ACDD-EDBB39864A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986583F4-8D3B-42C6-8621-BD88CAE915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A7A527E5-5126-4571-B376-C07034E7C2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D122B50F-2797-4A0C-9EA3-5DC3A1CB9F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A1D897B4-0F57-42B2-85FE-75CA226665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A1771B43-26CB-4977-AD18-A6E8A7C81C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85FCD084-1279-4D4E-9E4C-304FF2647C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13CD2871-2C02-43A3-ADC8-F2EB88BE58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FA592379-41D5-41A1-9575-A7BA3A54B1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A2106B7E-2D4A-44FE-ABAD-6868D9A34D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B3640484-2A60-4062-8CAC-651470BD3D6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714D5777-87AD-4637-908F-FB598D4AF1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5CA7428F-C043-4015-AAF1-A06357FE68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74155CA0-A427-4B77-9F3B-78005565D5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8A3CC661-7F3D-4BAE-ADFA-89AB61C9BE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59F10302-2AF4-497F-BE21-410B4914CB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D399B119-7AE8-4B08-9E5B-CC4D3C22E5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ECB3BA79-4055-40CB-BE2A-9B6F034771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A152B4BE-8FC0-415B-874C-F20CF1CA27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6283FF79-396F-4BD3-9CAE-65483E3DFC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A4FEB900-5986-4A91-BC99-BF3D1FB01D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FA9999F4-251C-423E-B8ED-2C2F011B6E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16063D35-F579-41F9-A29C-5C8357B953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37C2A075-7111-412C-87C8-62D37F1E0E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BC30130C-CFF0-410C-BE40-6F823E84AA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682FD0B4-07D6-4C6A-A0B9-C1BF2FDFC4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E534A7C4-ADAF-4789-A9CC-0EDAAABA65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4C6953B7-3114-464B-8417-19688A47830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6D6D978A-F1DC-4A80-A460-DA2C82F123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671F2C0C-21E4-4434-95DB-9B6334C112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906FBF78-6FC0-4316-A2D6-20BB6AAC92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83E6E941-26D6-4D1F-B445-1A63CD25E2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6C641CED-2C61-462E-B197-826A82F218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1B31A24C-80DC-487C-BC8E-2B6AC9B12D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019D474B-0F59-43D2-8079-DD7A51AF9C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BBE00483-F26A-4A2B-8CD1-AEC8E97CC9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F03581AC-46CF-4F6C-9E9E-D0008D5059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F4EB161F-86C1-407F-9C6B-B43B7D0A9E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E45F854F-AFCE-4F93-B24F-C2487C3331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65850148-E349-4EA6-A62C-17FA917BBC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6F2092A2-641B-4383-81C1-FDDC5762A6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99F0A8CB-DEB8-47C1-ADED-D762E21C05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C2FE1BE6-4292-4020-A643-785034F97D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961F3764-19E0-4BAD-B6B1-A02B539428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FA70BEA2-8898-4F6C-B3EA-065A9C3B14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5CAB6C08-FFEE-4D1D-9A06-0EBCA5CF87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C38EC6BB-CB93-4AF9-81CC-2E3EE118E0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2BD3E1DD-5D0A-4E8B-B835-1EEC1E91497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B1841FC9-8FD5-4526-9212-4DA11C6AF3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8B95891-B318-413D-9AAB-D7A785B18B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54D1F63A-7F1D-4A78-BBF5-E69B2C912C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758861AC-9F88-4E9F-812C-912E4EFDED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F69D9B81-808A-44B6-B3E0-D16DA0E88F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04848A24-C30C-4C81-9143-FABB596A87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61D97F2B-F1F6-43A4-8DF1-8EDDA3249E3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EB04A8DB-E02F-44E7-8741-0BB5C7E32C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81CA09FA-D197-4540-8692-2856752FFF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7FD60AEB-59A8-430F-9ED2-95FCB86302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D731A597-A293-4826-AF1D-4E8E090489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E13A5881-171C-4F5E-BEE5-F97BD30589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86587197-B57E-475A-8400-F8BC0F79FE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ACC07DD4-741E-42C4-B3EB-EDACC5EA3F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44499DD8-E6D9-47BF-8696-4DF0FF0EE60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5DE51D7E-5AC2-43B4-9EDC-A03156063F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07821436-F06C-4614-AB72-A208D169710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C08F7DE4-2174-4C9D-914A-79C2E4B396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23D52FC3-59F2-4DC7-8047-F418703B1B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B0D80189-84FD-4BA1-87B3-A5178D9A32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235D10C0-8A5A-4E61-8012-B56A9C58D8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F19FA3C7-F7D2-4536-85D6-DBE145BA9C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9CF20970-7A95-4DE4-BBA0-C9778059DC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9AB3B0AD-6376-4FE1-91B9-C9C22A5BE7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61ABCD3F-8F05-4F04-9B5E-C7994B0E74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4E47F58E-C2B8-4138-8BAB-8287D62E47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C2B2C4EA-C728-4493-A1BA-524C512F31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2979E7D3-72D3-4C02-9435-9774AA7F67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B7899C92-4F1B-4DE3-901A-E3A08811D9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258D748C-BA45-4701-91D4-DD836476C8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BFEA42A2-CE45-4DF3-AE55-9D3030D700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3ACB3A01-BA7F-4D9E-9AB1-EC104AB244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3862BB4B-174E-4C2D-90C3-47DE2A5304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6795D635-05A5-42E6-B24F-EA6F977FE1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D50BB5B3-520C-4559-9FF2-B84C34F1A1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4400910C-3D1D-4600-ACF6-B1CAB7FADE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B2AF1661-3122-47F1-B02F-2D77C14164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F8DBC3D6-0D7B-4155-A66A-163545E251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6362346B-D8E7-4A82-A30D-7F58EE2DDF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61325E6F-6F8E-4A1B-8F67-178E104353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E497227A-2275-483F-AB2D-DB854B1D50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D3530816-190E-4067-BDA0-C792AE595C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FF829518-8A21-49E1-B335-49B68DDA35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D36702D5-39EC-466B-B272-EC4415DF3A0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6CECF077-977D-4541-941D-3769CFED271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7F5EA143-EA26-40C6-9BEF-7964420518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C8B0B3C3-1492-4D84-95E6-D8C64B5014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71A418BD-23D2-4B46-8260-E8AFE4D3A2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DA556B10-A545-4151-B2B2-BBEE33FFCB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7C423DC2-3081-411F-B75D-D1E955E82C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736DDF9F-594A-4610-8289-784C841FB0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3E2878EA-29E2-4C76-93EC-4902D65142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F883AD7E-6F4F-476C-B645-278FD30427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B192C0AD-5E1F-4FBE-8225-09C8CE8A36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9E5F14D0-3A7C-43EB-A978-574D91BBC6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C26ADFB-B41F-4917-9F81-2654E12656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157F0F84-EFD1-42E2-8812-DD88FFD768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CCB3CF79-B3DC-4E3B-9227-FB7ABD0E24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15E0EC4D-50F9-468A-B05B-D4445CE744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FF32AD0A-824A-40CF-AB52-5ED256EAD8EE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F8901E07-F529-4E4C-B3E4-3F522676FF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D97A3548-A951-4689-8333-014437B538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F153E0AD-71C7-460B-ADC5-A828C215141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6F26D32-A782-4711-B71B-18CC70221E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B5D6276C-1577-4B89-8D8A-EFBC6D0DB9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BA1889AC-3EAE-48EC-BBCA-11F0F2D9E9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DB97E64F-9D91-4CF5-8982-3FB894F4BA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AF9DE3F2-9209-4663-94DE-BF12486904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1C40B3F-7379-40E2-B1C0-4D97D109BB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F672802D-3194-4603-A5A6-C1FE395C37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60D8A9C7-B210-4BFA-A08A-236C5D3E50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DF8971A6-1EF1-47FA-AFD5-769D2595A7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4BBC0DA0-D51A-4E45-A3EA-EC9F4A4637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513139A9-B12D-4ADE-959D-FD73F237D9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D5A386BF-DAFE-41A4-AD2B-4F7ABC9A35F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3F700158-9D7C-44F8-88FB-E18615F7F7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81F39FD1-D8C3-42EE-8751-69E45AC3BA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382653C4-4358-4399-96C5-A223A65FEC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0D6ED69B-DBC2-4806-8E8D-F269889FC80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09F91B60-1360-4054-B049-17B516FBFD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B486BFA1-90EC-4806-8F41-A85DFD7DCD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27B92D1B-A993-4F08-A01C-8967AE24EC9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C560E8B4-956B-49BB-94CF-29E7278901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342B5D89-E67E-44A0-8761-8D9154D380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7D10797B-6E10-4791-9A94-84DF0F8C34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F06053E6-51EC-41D6-A1E9-560FA9A890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7B48592-D230-4666-8BD0-C8A6659911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9DEE0236-D543-40D9-9E41-896AA85619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5A51F8AF-A72E-4466-BEFF-E6ED7A76F8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4C7AFEAC-99EF-4F7F-97BA-1888521AA567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6D4B2BE5-8331-49C5-8B6D-0017644E22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0FFC02CA-A7AE-462E-BEB6-81212BD5BF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46BB81E-0C0D-4790-A51C-0A3BD12418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6CD557CF-C5BC-46E4-9B4D-93F840290D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9C349DB0-9EF0-46A6-88BB-AC981F150C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57E20DD0-20F1-4FAD-8288-4E5EF1971D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8708910F-5F7D-4890-8B5F-97F66DA760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FEA343EF-3F91-43C0-AE8D-20E0938CDD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9672616A-AABD-4568-85F7-04ABC55878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4B458D31-1EB7-40BF-BF35-391491D799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1E591CC7-0B7C-437A-B80E-A335347377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F3355BF0-DDE1-49F4-BBBB-355D12BC52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66F038A6-76AD-4D56-85A4-977AAEC906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A8347173-B09D-4A27-BD95-AE5E20CCFB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F3DD42B6-A9DB-4EB1-8F02-51149AFA8240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DB22925E-7554-4336-8D49-9980FF60747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47DD341B-C46F-4821-90EE-E44F2D82F8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AC7E1B70-0621-4DFC-B6F4-571A01E9AF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46A261C6-1E9E-4CF9-B03D-476C925B73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CF038B64-C24E-4433-8170-D55B2AD2F8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14BFFA2B-F353-4122-8C75-1020532741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4A55FE30-D573-4F26-B16E-C1B087C132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D4040EFA-5047-437A-9D75-4E18BDB0F48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A75B95CF-20F6-41F1-97EB-B86F7B492F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A6F62EB0-A151-4A62-8817-7362014E8E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51149F98-232F-4110-8B62-E76574802C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4FD7ED79-573C-4111-A024-020BD51A52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CFEC8EA3-3C9D-4E52-B5B0-8F397E1BA6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A81D1A4A-0FC2-48EF-A8FF-1D147A036C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DBA34D81-D372-4DF2-979F-EE4177788F1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BC85F636-2927-4B3A-97A3-A71327DD0D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14400AD7-9DF0-4BE6-B609-935F6827DD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DDF87E5F-F7E0-487F-99E0-D47A7E0B3B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C7DDCE77-5264-4FDF-826D-1DF44908EA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DCB259CE-8C25-461F-B92A-887309F605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8D5DD374-9302-4118-ACAA-219749C252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9E00E5D6-C7A1-4AB8-8388-D8EACB3DEF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6242FE23-DB4D-4322-A585-4F581A79EB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62A3E32C-CFD5-4262-BEB8-5005862A96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8109C459-41CC-48DD-A659-6DA7DA13A8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208586E9-2465-4412-9FD3-E581D35B1A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4041147-D8B0-4443-918E-55A387626D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014AD4B6-7EDD-4117-8785-4C268D2A31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451CE203-82F2-4774-A6D1-3620964FC6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38B76C11-E127-4BAF-B6FA-99ACC84561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8B5500A6-DBE9-4D42-A8D5-23BE0CE735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7C8FF180-B271-43DA-B651-58550ED40C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312160EA-8007-440B-B095-A24D23728F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A04079DE-55C2-418B-AD2B-B49085EC78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4B77A9E0-DC22-4777-A33D-476A2EC4F4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897BAFF3-0F4E-4F9E-ACAA-FD2E720763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A261991-9B2E-4FD9-B23E-5F6485E3BB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29AC9F77-F1F0-4A22-8EDC-51B143B8B8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1BE69098-3367-4423-BBD2-2C52F3B232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6379B2B4-B4E8-4424-8026-77A493FCF4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67BD3FB5-5A07-4A3E-846A-8BEBE31407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9B47D31A-E814-4363-9592-C5AAF60630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8BA9B576-E3E8-4E5B-9E3F-B77A1FAB9D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F3C66211-E57B-444A-95A0-8331B5B975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CEC85060-5B11-437F-80A4-A97289356C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F2A5341D-0BE5-46B7-A211-7EC24B5B9C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F0973470-B5CE-4A31-9E06-38D4E43D7E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0A1AC229-3CA3-4510-AEDC-394F16864A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389ED272-4292-4E73-83F3-D3B06D25BC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E29934CE-58D0-45F1-BBAB-9477829B15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7EE8BDE8-C78E-4CB3-9626-6150454F37D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87F835B4-434A-48CD-A3AD-AD04AAA8A9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97ABF400-1F4E-4CDC-B456-6F5CEE45B8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7009E8DA-4B68-478B-BFA8-483D73A993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C2D76FF6-FDFD-4DB5-A687-C3B7CFD66D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99786EC6-F4E0-4C5A-8DD4-5158A5795F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16A9ABF-8083-4C96-97EF-DBA53BD0B1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0609B92B-545B-4435-A7F3-F23E8197EA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80AF44F7-CC57-495B-AA37-A9612FFF8F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69D05D6D-EE90-4D5A-94B9-A944680073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BA2187FC-E28E-44AB-9F27-192A27BABBF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55C31D34-EB86-4C8B-90FA-ECF6588E645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51AC3A88-5012-45DB-927E-3269ACE30C1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F821B7D2-332B-4681-9CDD-9AEF038F0E4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47C7ACE9-A926-49B9-A583-D09C27E5350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6EEE11A3-BCE6-48DD-B02F-8B7364F653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A7943FB5-53E5-4BC0-82E8-0B914C3A320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D354CB8C-BED9-41B8-99D0-596FB9D20A1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3BC1DC5A-37C1-4B74-9F5F-8D8DDFC956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D751E72A-00AA-4D75-A6BD-8EC743C5FB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4B6D882D-298E-4EA9-AA12-4DA1FDB77FE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7F557B7C-BC08-46F6-9419-BB7D72F07D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B00153EE-F04C-4BC4-B63B-CB0B0BC445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464C6B5E-ABE0-41FD-8BF7-56294E6315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15F9C1A3-AEF4-416C-9821-BCC53FB1BD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DE07EA7D-F257-4C64-AB97-14BC6F18F18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590BEFDD-A157-4BAD-845B-A0C30DEBD0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BE52B57E-D7B9-4692-A712-86369D3020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0C85EED4-B0B8-4447-A946-8388A8DDFA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EC853773-64E6-441A-8DD1-721A7EFFFB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8BECE0B0-6F11-44F9-A67E-2E413AB88EA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D91A82C0-3CB7-43DA-A30C-D382C82A77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516123B4-569F-4C2D-BAE1-CA9EBBE703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A2C08516-33EF-481E-A434-22FB60EF62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EBFC57F0-4D71-4FF7-95C8-66953EAA3CB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FC2AC555-CC65-47C5-9B32-C28073B2DD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715D061B-69FB-4F8C-9110-0BDA975F5D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C9097EEA-9900-49D6-B807-B1F985CBFFB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A4D32B32-2D4B-4045-8DE9-97A34178469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DC57916D-0B2D-4FE8-A3A6-753952B7BE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82B134AF-FFFD-4E1D-9D57-E4FCDE25A5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3045E7C-732F-4F60-9726-FED2DAA4ED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DA7D2F17-F914-4724-B479-11D4DEDEF4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AF171FCE-B52B-4114-999F-9C076343CC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180CD698-8CA1-468A-B955-2CEFD689EE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241C39CC-DDB5-4221-889C-5D19BF99A2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9D70461B-E75F-475B-97A0-8945E558E3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C5590292-A588-405F-8C16-FD223C6BB9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4D9791DD-A9AF-4833-B68C-3B80C53BCC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D01FBB45-CA99-48DA-81D3-5D60B5179A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9F891816-49EC-4DA2-B7BC-78623BFA39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DD3AFCF9-77E8-4D74-A398-DCC62A3A29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6AB0EC92-3C93-48D2-9995-738785369B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B9C109BA-4E13-4DB1-A860-8AFA4838D0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3429481E-611F-4D96-9B0D-91501F180D1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C6A05980-FFD0-4271-94B0-805E6234930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9A1147D4-5CDC-42AF-9B69-77EDC7FB97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E4CE6ED2-246C-4850-B4B3-61F657AF4A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6A12F2D0-B63A-4581-87F4-C88A8651DB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8D12048A-B3A9-431D-879C-A1C0059ABE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F0855F62-84FF-4391-8147-E54F5F0F32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FA191085-3371-408E-A976-8FF15CD1C6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F368E266-0953-4127-B48D-52736DCB42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51724573-259B-4D34-A339-22907C39453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ECBB22EA-6218-4A85-9BA8-873304C0E4B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5E057E84-B656-411B-A6FD-46B717B0D1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763C80EF-1521-4D18-8036-45F3CBF2A1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8661DADA-CC86-4CA4-8CF8-EE3A56D12F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E6CFEB4C-54CA-4153-A123-B077AC634C9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6768D8F5-2B72-47A1-86CE-DDC19348AA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C1915E8B-C06E-47A4-A09C-66BE343535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530187C8-33A5-4358-B8EE-D21AF2C8A8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07FA4EC9-E436-46C6-ACDC-386DEE4922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EC6E98E6-5438-4739-A6DD-2590876869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05CD0570-BB1C-4D93-B7B0-D8B91C8012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BA0EC3CD-2476-41BD-A34C-D1D4A4B149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A3B14525-54E2-462A-BE71-FDE6645947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248297E2-EBA8-4E8B-B02D-997CB281DD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4F26D3D3-964E-4F27-A87D-1835ECE6D3B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8D8EF41B-5D8B-4885-9411-E24F2AB4B8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E32CE5E0-7BF3-4789-BBBD-F7C48B0510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E36A891E-7A3F-4A0F-BA37-6A59FE6BB7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1A08B862-FC17-43CD-9242-550106A6F2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E9D85E04-56DA-43F4-892A-6AF5CF8354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BCB1A262-16A5-45AE-BB19-025214DDDF79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C1C23ACE-7CA8-4B3C-82D5-B6981605DD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CCD857A6-83A3-4F52-99B7-E7EADD900CA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8995C862-8CCC-4ACE-9E82-B240409A03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5219CE95-7F64-4CA3-84BB-98372D3B0F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2C1DDA2C-E3BE-48DA-A523-5F0E78BD5B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09816EFF-8A39-46F7-9021-E8CE45DF70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C66CC62A-1691-4BC6-A38A-D442665D57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4AA59C22-DCBF-4E7F-AD60-0F9B8AA84C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E6CE3FA7-945F-4A02-908C-EE8E581059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14E88D76-342D-4E93-859C-1CAC973FA8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3F5F1AA2-7AA9-4CC7-B854-6E55DDBA539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B388E707-D66B-4CC1-82E0-4FFB91F0722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BE90F492-AFAB-441E-995A-0EBB02C300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4414ADA9-ABDF-44D6-B0C8-3571FB9D636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0824CC76-4FBA-45BE-B6A9-CF999ABF0E51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BAA24469-522B-4B87-8514-E707B3D12E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CDB33908-FC14-4069-8EC7-71EAD8CAAB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767A76B6-C79D-4C48-947B-8CF5857ED2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DD6884FB-9063-4A28-8CCE-AEED6DB610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255B46D-9172-44EC-AD4F-9B3491BB81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4A2930C4-360B-4995-9F88-FA5E13B1DF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54C54BB9-9432-4E5B-B61C-1E69869721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B00AF042-A2C8-4596-BE20-7C20613016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4F1DB34A-CFDC-414B-B372-C9F8D49699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0AF48DAD-9CE9-4564-B3F9-C4923B46C0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673C6724-002A-4490-B395-975A0E2AF5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F3F0E95A-C68E-424B-8E31-DD7C30AE46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70DF409C-C434-4EB9-B3F5-F3712FEA61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FF66AD7B-FA27-4E86-838C-21375FF21C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19D68DCC-58E9-437C-B2D3-92ED3054E6F4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076AFA8A-BFC0-40DC-867F-ACD6170B90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3B80A3F1-AAED-4707-B21F-BDEABE6C1EB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656074AC-80A6-4FF5-934B-7B44CBD215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9EEA4662-0A8C-49C4-9256-85997E1CD6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FCAB8737-9729-491A-8EFB-0658C9D37E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E20099DB-0DCF-44D5-98F2-1FCF00DB4FE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8C2E3D5B-9CA8-442F-9699-B1DE734AB8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0AA4C795-19D3-48AD-80C3-ED8DC6BEFB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1C253059-3D69-42F0-BFC3-A66E6A9EC3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5761E745-59A0-4A72-B191-649F73624F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7B99CEE4-7264-46BE-9230-7C74A12EBB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9B523D40-6B34-4AB0-BD28-7C3F85FEAE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7405EFCB-5CE5-40D5-92AA-EA98B71695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2EBD3515-D40F-4A14-8F9A-1A47FB8A6B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421D0708-723A-4D4C-BA55-89A14CF3841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3D23AFA4-6450-4FDB-BF2D-DBDF4D9A9C8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7A458F86-1425-4B15-925B-9B401672AD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78250079-5F40-4FA5-AA08-615879376E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4B0E3154-98C8-4B17-85D1-F41E4015CF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89AC7A91-2805-4452-9E75-C5DF42646F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3436070E-6982-4022-96C4-4A12D260A4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AD8A6FF9-F643-4BBA-99E0-0F5782BD45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9EFDBDDA-4DF9-42D9-9FFD-023200583A8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068D80A2-9CA5-48EB-9D6C-D0CD973872F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77EA1567-BC3E-4EB8-BD6C-7EE47B3DD4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1C9512EF-8429-49DB-B66D-4E558DE672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BF904599-976E-42E6-A7A3-84BFC7B06A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928F043F-64A7-440C-A01C-2DBA00AFC8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3B7EB836-6D59-42F3-9114-D95384FEB3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0B1B3F9B-37AD-43F5-9BCD-CC75A0F2EA71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3D3323CD-A53F-40C8-98FD-2E95D30724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6E62C54C-E2B7-4A4E-8950-890674FBF44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14065320-7B06-4FD1-B60C-3446D47303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BEEF8B81-9B3A-4554-A40E-0DDAB11DDAD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11ED3C6A-460A-489B-A18E-C792FDC9A5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0FD8E720-2AF2-4D72-926C-C10C529053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866B14F7-65A7-4764-B55A-468FC4F598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61A47DE9-A5AE-464D-89E4-1BD1CB4900F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66EA17AC-E494-42D5-AE5A-629B3E7CD3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FE13320B-34A8-42FF-A668-AFFA95FE4D4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0FEF2434-210C-4E2B-853D-A1E206BE37B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BB41E667-743B-455D-9EBF-E3723C42A4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CFF5147A-A8DE-4471-87A4-8A8A175F8B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478DFD34-2058-4369-8C98-7204921AA1A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92301698-D806-4CD9-8E05-0171E55AAEA8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0A25BB24-6BF6-4EE9-ACB1-9C59017451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D69F3AB2-B8A9-4392-B964-FB25167E29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9D94635C-B650-41BC-896C-F532F7A7AB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59DC8E79-9303-4A6C-B45E-D06B14AC331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BFB21E0F-E87C-43BE-9934-99494C0A5F4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FE0B8479-A953-401B-8C74-56886526DA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0B5677FA-0159-4895-B4AE-4B9D2780EA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654440D5-1389-4CF8-93D4-92522F78CD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11A65268-873D-4C3A-844E-CE41513E73B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7CCEBFEF-5F34-4069-B8BC-914E1AF1D1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61C38577-44E5-4285-AE84-EABD28D211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816F9CA9-8BE9-410B-8670-F182D19694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68EB4D77-6B63-4DC6-8650-F4C1725B1B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284E8DFC-1CA5-4B5B-9224-2B04AC451E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8AB79AD5-10FB-4476-9568-06843FE1EDF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4F3B1B5-71DF-47B8-8130-EE2C299EDE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0162C5BF-40D9-488B-BF6C-852D2A87482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A4C8E7C1-73F1-49EB-A1C6-514D9590A3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C727C636-F052-458B-BCF6-BD8E57A930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8424576D-B703-46F2-B354-F44105BF7C8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A9435D09-4117-44CC-87B7-09C2998948E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89C5B53E-123F-4610-91ED-254D3347DFC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2CE3E66C-5CD4-4CEB-95B0-C3BC530E20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5B3A3841-2CF8-4FE7-9B0F-D8CB29F0BA3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9F487726-BAD0-49A1-9B2A-595C85FD1E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C3BFF839-549D-47CA-A2BE-2AA867CA66C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DF5C680A-551C-4118-8B53-11424C29C9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480D5188-B884-4BB2-B871-419F6BFC79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2CFADAA2-6325-4EDD-B7A4-13BA7EEA293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DB0EDDB6-FB5A-46E1-A982-7773B437066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5726748A-A7AC-4272-A65D-347EC02F5D1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0FC93B82-2C5D-43BA-AC28-CBC7BA6532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0310C482-44FB-4575-B74A-7F58C88DD6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22A12581-D56A-4E23-98A2-C16605421B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85322C14-2099-459A-8E14-15E614F6F1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5156187E-0EC8-4200-AA1D-0159456C50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4BEC6C10-0C96-4B8C-AC9B-F9F9831972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118D3F81-BD3A-420D-8031-BC3BE213FD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D4B792E6-0867-49A6-951F-CD651646A5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0441622A-3175-49BB-90F6-B64F31743D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F38876D0-5725-47E3-8E7B-B3D80B6BA7D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B2197565-789D-4A5A-B2CB-D83E223608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CCEB4680-F15C-48DE-80DE-D16B60A142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65ED76A9-1DE8-455E-B481-C57E1E50D9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892D94A1-1B3E-403B-AAC5-78BD362655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FB8AA4C0-1F83-450F-95B7-3AB30154E98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D80994DB-F6F7-4481-A13C-6A21B453C3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5E7D0B02-29C2-41B7-902D-440D4F59328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0B48D37B-962C-44BF-B6F0-6BD0471294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1CC6638F-603A-4616-8D80-3EBBAF9CC8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8EFD22E1-53A7-4519-8C8E-82414B8DCE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485F5FAB-1947-4130-9981-49BA8138AB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ADD0BEB1-42D2-4AC7-A890-77CB1852B9D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9B087359-2B1B-4650-A679-E37D975565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31001AC0-AE3C-41FA-B0BE-E28A9DEF21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D8F9B9CD-E940-4E8E-AA7D-BF8BD1EFF5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2FA0FDFD-34ED-49F8-A41A-7AAF76A09F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A127F193-7722-4F9C-91B8-7FAACE1570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DD2B8166-B92A-4AA8-B32B-5240744324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1D471661-39A6-4D80-B3A8-4A206FEA42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E151B77B-44C4-4D89-B508-47E5EEC44B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CB5AACC1-3C24-4451-BB57-519B93685A6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7F42EE5A-D074-4282-B51E-EA8CC6B91E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5E383C80-D094-4BB2-9919-D530A3C944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3A6D3AB6-841B-4CD4-B324-57B01F70B0B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880515BD-029B-4EFD-B0A1-52AB88502E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33922499-166B-494E-95F3-CBC2C2F3CDF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8AB087E4-DBDB-44E4-8B15-EB0F3EFDDE5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E2C34DD2-4BBB-4FC1-B2DA-E85A03E0E21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F5B7220E-974A-46D7-918A-5C9F65EC782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D31FFF8F-2369-4A77-BCC2-17EE3FBD1C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18AE1EAD-486C-460D-964E-B82604F3E4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1BB2C507-25A9-4176-BDFB-719E4F1920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95D5985A-2FE0-4B87-A082-C92600A9F90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890880D7-DE90-4777-9205-C86686B8B9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7F2BA65-5ED6-4C1A-812E-DE65A2B938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C021325B-0487-4C62-B5B8-5E2ACE27158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36704D35-33B4-4899-B385-1EBACB8AD8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4EEE2DB7-1EB7-40DE-8FCD-62069CFFBD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8523FAAC-D23F-46F9-AF58-0A7AFADDEF5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AD686456-07FC-49F6-84B0-47DF916514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FBE34A21-FA44-49F2-A145-ED8F4194D2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2C5709A-8D6B-4325-9D43-89566FA9E3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EED53E1E-3EC2-46B5-A4C2-4B60F10D23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39309C5E-5E00-48A1-AC4B-302C3CD5FB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B149BA65-C486-4C48-8D8C-0A36E74490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5ADA9A83-DF3F-428C-9352-DBCEE36AFEF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379AC590-8568-4ECC-A154-958073B66B5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6B3151EC-1BF0-4BC6-9359-40AD7D3469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9F0D53C4-2361-4A01-B3B9-CDF01D157C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3D79727C-0225-44C5-A078-8620EB4DD1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478B4893-4233-4E87-95A9-CA6EE369D519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E8252806-1CB9-420A-9206-7B8581B263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61402FF5-1BEF-4A9A-9730-81B13794724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8C874408-AD1F-470F-A90B-27C217E484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1AA35936-9B71-48CD-A96C-23DD1D0636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A897AF25-2B01-490D-A5DF-A131994A34C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58EE5C7-C1D3-44D5-9B2C-D91707A508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F44F01E4-5443-4B64-905E-9ABEF63611A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5898DDC8-5C57-4965-8A4E-978F8C7074B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D139531E-40C9-4614-AC78-E630563EF69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3670E6D8-AB83-404D-8956-5CC3AEA5E4F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D62D8165-2D98-4FF0-A700-ED2425AF5C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77482F19-46F8-4241-88E8-0B4B3B789E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E33AAF4F-F356-4A7B-AA15-A0AE58A39E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B04053B7-A5AA-481B-93E6-21814671DC3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56BC50CC-AFA0-471C-841B-CF4AC0A7272A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91330A89-DF62-4997-BC89-507EBC419E7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4F81D0CC-5747-4867-A296-59361105E3A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F51D49B2-DAB8-46EF-BACA-F55193D6BE4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655043BF-195B-488F-A57A-B4F2727E7E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06367BF6-9DE1-4D66-BEDF-C9FAA07F1E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491DF639-A037-44D0-921C-54EC07363C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788090F3-0BC2-41AC-9C46-A625F6F1F96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BE1D2C61-4CB7-438B-8611-28E93AB5E1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674B6158-341E-4DE9-8240-6878BF2535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248B37D5-9089-4E1D-8539-0BF7ED5867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CD19805F-AF13-4F6B-B5FF-184291FE0F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9A981BAA-99B3-4C04-BF74-15D1F96E50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60A9378F-94CE-46ED-9918-B2E2824AE8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A760445D-8526-4584-B94D-12F7B032EBC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0AD60D52-3D38-4FF2-BCE9-367BD96B3205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1DB0ADFA-77FA-4CA2-9DBC-8604C89202E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55450EDA-9CD9-405E-ABC2-4E0C73221B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8956BF07-6D60-41EC-B754-82483AE169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D4E8B621-47A2-460C-A3BF-7FE898AA1A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70B74ACA-04F8-4876-A5C4-0F0264CC795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D3EBB8C5-7285-4773-B170-A8F209BC11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BEF1B34A-9573-4F9B-9DFF-C5A7906096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0C19635B-A1D9-41A5-8F88-72E814435D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6CCD7974-AA6D-441F-95FF-BEB155E8ACC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ABF6EB6E-BAD4-41F1-98B1-A5C55405A6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E322D837-4154-4B0A-9C8E-084EF0D13E0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3B4F8E9D-94FF-4A07-B5AB-4CFE6BD12A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3F18184A-EB13-476C-8ED4-E2DB213CCD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32C299DE-8A3C-4446-8BC5-34A5FD1D559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2DBFB005-BE0B-4332-9A19-DE81BFCF1E5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B5472256-62CC-4371-A437-EA866F63E9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227CF200-03C6-4D51-8ED1-3FC44BE4425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DA71FB9C-4845-4FD1-B1DB-D4AA0F39A4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8706698D-2DE3-4DD7-8868-AD6A3723F0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07060555-FCA5-4A65-8B40-73CB47486F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25B44620-EBC7-4C3A-A216-845EA186998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1940871D-6453-4E98-964C-C5A20B4121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E59A5997-588F-4107-A132-809000F2D74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3B4E7948-1E6E-4788-8AFF-C4375C18EC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D7435F33-7438-4FB3-B6C7-506710DA0AB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F6EF2883-D3A1-4D8C-9FB1-250E4D31B40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20167223-80D5-4DA4-ACE5-3B42A90A51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5EF142F6-64E5-4199-B07F-7CEC9BCA7AE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15950DDC-0F7D-4266-B9C9-C94F1C723C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AB01158C-65B9-42F6-A8F6-4A16288AF199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56E38726-F651-4ED3-A4A1-6075F31CEA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F5E74656-8989-433F-85F9-AF069E6D708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A6931157-7428-43D7-AC44-9AD0492093E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A9118D74-D880-4698-880B-B4314323346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566D653-B054-47A9-A6BB-343F055ADB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DE5843F5-3E49-4DAF-84F2-1A6F93D92C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8FD5F487-51B5-4810-AEC4-FA9E6D00C8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CBCEDF66-AA35-40F8-838F-4AC73CC33D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21FDDF43-66BC-44EB-AA3F-3CE3432522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8ABA3743-44CA-4C9F-9531-75CA4E1087A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3861A04E-8D85-4289-A476-E6F8E4C2B9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609DB211-DA47-437C-B623-45D947EF9F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9A8E1919-7A3E-4184-B157-19366AF071F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D5AE6B85-2049-4029-A61A-D69B904612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22E0235F-6E9B-4918-BA81-172DF94DABD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9C84E660-43B4-4491-A4CA-56AB8905A89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E2D7CE8F-B0E8-43F7-A5A8-11EDBEECAB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45DB1ED7-28E4-4C2D-B57B-BC715D0A39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919C49B4-3912-447B-938F-D4F4AAF0A3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364C6EE1-5CE4-4E75-8972-A5097277F0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2F57EA6-8093-4408-8820-8A8F3AD9E6F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200C20B4-0C27-4436-B546-63E164588E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40465745-0E54-44B7-AF23-EA92A7DFBFA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37D08F92-5E16-4C3A-A0CD-84FD4BF6337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9A9D3D8D-7675-4A70-8403-CE870DF0082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1BC2638E-E827-4B06-B703-0867A3DFC6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339CDA5D-3C09-42FB-9AC7-8CBD1AA69B7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AA1706B1-843C-44F2-BF1A-B3FC1810B78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D8B479FC-CAA1-4AA3-A035-92F90EBD932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AFDD0178-9020-4C90-93E7-D105CE06259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370230FC-A994-4A50-BF31-2ABB38782B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92B99597-A9CB-46D9-9BCE-5D4E5C617A5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D905D7F5-618B-475A-BCAB-45B5A236AB6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673F6484-04A6-4253-AFF1-D8BFC242EB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34171642-189A-4DB3-B25D-E57A4BF4812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EC07AEEF-C83C-49C4-B174-7E49F9D065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2123C398-599E-4447-882F-BA54555F67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3339284F-7F1A-41C0-ADB8-0376BDADB0F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578E9D69-27B5-4DAF-88B5-B0AB48FEBD3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B1DC2E6A-8F80-4417-82A8-B9880F38B4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53044302-9BF0-47CE-B3C1-311F0B54971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37731606-EBE3-480E-9C6B-FA57F991D10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6415530F-F337-4FD7-88B8-03780B015B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54E65804-F81A-432D-AC49-9720AC3494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0E18ABE6-18EA-49EA-B276-3A4E0566546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D8ADD477-EB91-46E6-9A59-0C54076DD5D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C29315B2-5312-4CD3-AFA6-910E03C3AA7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D6E7B370-3D8A-4615-93F4-888BC32E73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E8106A9E-32E5-4103-8D70-492AD82F9B3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B3776E78-65B1-4A98-ADB3-770B474A99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DFA92440-0D95-49E5-A038-99384661663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B486D011-FFFF-4BC0-A4F3-C39E7F46DC9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F0BE67F6-2A1F-439C-901B-56CBF5BDC31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61FE96B7-8576-4369-906C-10A937A1C57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B18343D1-C922-40C4-A112-740123F8058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DF6043D-9DA9-4C70-BF07-397676E7F25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C2E1128E-FF7B-422C-B799-0149FF50CA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0610510A-4F53-4708-919E-11AB104A36A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03BDD10B-43D5-4897-AC52-8C7E0224E4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8EBF932A-9B8D-4AD5-84A1-BB4F71F3D5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4DD0A1A-9B8C-4C1E-BD53-3C909CC071D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5F886A54-0C88-4480-A182-DC43B2C3845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493A9019-4946-449D-8415-051A81458BC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61DC4247-DA23-4274-B515-211D6DEAFDE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65F36B42-827D-4643-BF48-98A9E2146A5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7E37460E-7CA3-46AE-9592-422BE8D0375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25AA880B-C98B-4011-929A-DCD0C0D61C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90B3039C-CB89-4DB9-844E-6729B18920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F6E6EA38-F2D9-4A49-9818-38B84D5EE76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648D0C1D-98D9-4D2C-86F5-073DF366731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A3B4AD93-D50C-4AFF-995A-9B8229F66A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151BD038-861E-4DB5-BEDB-F025C8DD93B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8B1F108-B7DF-451E-B4C8-1ECFA5D9ED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533DF861-F57A-4019-81DC-51DD4700ADE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5B96E6EE-7C14-4A20-BFD3-866672C4007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2AB578E-4045-479A-8F91-CA5A0F9946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F546CC61-5DF5-43F5-A139-9A4DD53918A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A9A8A380-787C-4EF0-A435-A8B53C43CF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276A98BF-7727-4592-BC8B-745B3B671C8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77298FCF-DF88-4F9D-A772-38358C4655C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169D6961-7923-493D-B697-D17A80F021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45C7A745-CC75-4E02-9C9E-1F2EE073CAF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AF003826-40C3-4608-8DC1-DF8EB41B8C6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2D09AA4F-6C4C-4BF3-A74A-7B11DA59A6F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03C73FDE-B6B7-48DD-B86D-E3880FB43F3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A2D14120-14C7-49DF-8B89-80D7D310B42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2A184846-DED2-4478-8EBD-45289127D83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EACAD373-CF13-4198-A06B-5A1BA8C68EF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3338BCEB-A76B-4293-9FD5-37A10A42CA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8F16B4C4-1230-4074-A7D8-A67FAC4CE5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59CFCA0C-D8AF-4B8D-90C2-31682461E45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8B3B4243-B030-4460-AB39-F809748B6DA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7577A248-CB9B-4D7B-AA89-CD63EED77B6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B830F719-3FD6-4822-AC21-82D777EA6AD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FE1C1FAE-F747-4E98-B990-C9E673B1F12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0FA30A0C-BC1E-438E-8AF5-2CF15FC018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983B9C3D-F7E0-4BD0-B7FF-2372DF2D649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0DC94520-9F58-4FBC-AAC3-3A1B8E262F2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81DB6B12-7E69-4493-8973-12F40631B12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15E562D4-F31D-482F-9940-1864348546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55B256C6-7F49-4DF3-9440-9D327319B7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73D77A18-BB2F-4332-A782-475630A9AFB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902656E6-1D0B-48F3-B9D2-16C48FDA7D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44D09884-E97F-4E40-9522-8F846CD4386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FAB494CA-03C7-4834-9CB2-29CEDBD9FD5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FA51F04-FE3D-46F3-804D-57747AF6588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00F81C2-8581-4A8C-8C01-57A340812B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38B9D7A0-EB36-46ED-9B3B-4CBBCF04CE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FF3A5B3C-D69D-4525-BDDE-1EA66E4E19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80CC8855-75C7-494D-BC5D-DFA021FBEDD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FD6A65A0-314C-42A2-A2D6-9C3E82D199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75213041-DFCC-43D5-A211-72BC25B96A4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EE8F1B9A-1FC1-41ED-993B-73BBB10D8CC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5C9EDCB6-1FCA-44C4-9C0E-54201A61884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E7988B94-89B2-4571-B89C-4B682B23CE4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3465E9A3-1AF2-43D3-9CCF-A65A4399BA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5D142408-8A79-407C-B986-A0304B4F82A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CC6960A-D0CA-4514-A406-A97730D5A17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1B2CEE17-D059-44C1-A276-072551D7923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5E3F43EE-41C3-4191-9038-93EDD8EC5164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5A829B26-C8AA-4B5D-9532-0D78F750609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115561E5-BDA7-4F54-9AAD-9A1F02AD095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50D3653F-C9FA-48E5-AFF4-CC4A39C150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D8DE056D-FEAF-4DD6-A7E1-C3F5E658DD5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E07A6747-D5E3-4714-AFBA-F17E8352B8C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13C27F32-6483-42F3-B5B1-447B685230E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5D478DD2-1337-4096-AF36-7E97ABB8297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BA292D9F-7266-4BA5-BF68-A7E9E8EC372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035F3583-4FE5-4F8D-9EB3-EF59163F52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D377F64D-5580-409F-8B33-ED82F94F8B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6241B6C1-B990-4FDD-8D93-4B77E4CC99D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100DFA0D-F4E1-410D-84DF-37181FB295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AB035068-A9E7-4227-AD88-577F6E6052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5351986B-51F8-47E6-9D02-3E5F089F301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10415FB8-1F9B-4B61-9380-25B6A771A1BE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B451F777-058E-41E9-A677-93B91B8DDA8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9E217DA6-A906-4D98-9559-5227A4ED88B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6C7CE644-5E18-44C5-A825-B5A4E2ED52C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51C53AE9-7529-425E-BFFF-3C76F9C8CC0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91E1717D-ED0B-4C0A-B557-74A66C10734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4FD2962C-02E4-4946-9ABF-0AD218294B2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BE890B3B-D73C-4379-B4E8-E457A213229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D3B83E4A-483D-4052-9188-E23F9E542A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23AD709C-916C-40B5-B41F-14C1354518C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9DA5482E-2893-49F7-97AE-926A4265911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5AF13DC6-10A8-43B6-A29B-177EFA6F530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827E6BDC-E754-4F3F-A88A-87A1E7919B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9342AFE4-4CAE-4C34-9D12-94131BB9FC7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F5D8C928-8E40-424B-AAD0-478FBC5AF66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6B927BD9-408F-4756-A926-7800F175143B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3ADBFFCB-A769-444B-B103-FD9F6FB13A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FBCD7E1B-FB5F-48AC-85A9-93E915B6D6A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B3D2364B-389E-4091-9F94-934AF0E1103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4416AE97-5259-4EF3-B087-AC03C911B11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91B57C41-E3E4-4EDB-B9F9-B7BD6A5F5F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2AD06045-C771-4F2B-A4CF-F44526AB81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6E688B5A-A2B6-491C-9081-492E26D9C51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4FC85B4F-97F1-4DEA-8585-8C4BCA9A0C1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70D059FD-F4C7-4F61-BB7F-335B87959D6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28CE6732-352F-420C-99F6-B779D9D7F1A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A7907940-72FC-4A1B-8182-7DEB9D2150B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F5CF550A-1760-46E3-95F2-63052C4D66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F1104790-E585-4AEB-93EB-CA257006C4F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AC59A693-DDF9-4905-BD39-4600B5BD22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A77F78D8-DA30-4D55-9DC6-2E30D2B38446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627AABAA-1685-460E-B421-112A005D14F2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C906E45C-D632-4338-88B4-8D6D57B09E2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7CCDD35A-5CEE-4EF9-A60C-75A87AE9B54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067E2758-1841-4D37-A9C7-C8725F8C3C9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6CEC1AF2-39F8-4343-8113-7A40C4485CD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B6830F7A-7568-42CD-94B5-AE3E366B7B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3002E9A-4650-4A71-BC30-E448675306E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0F72C58F-54C1-41BC-B1CC-EEFEBE11A39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96413195-7A9B-450D-A131-133A6AA688D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A551A3C8-577E-485B-82C1-8417C04D2C7B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C50AEFCF-F74E-43A5-904E-E0B3E600367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2F27B392-6F71-46E2-8D70-A55F7659FF3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DC3B6931-B3B4-480A-B5AA-54F50A88936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5D2160F2-244F-4331-B284-25772225D4E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B206D214-E186-4894-BD20-F7ED08108CC4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E32711C3-8C5F-43C9-9DF7-65D171892594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830C1022-4B88-423D-AC92-85EDE852BF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B3CE8DA4-DF08-49CB-88FE-D338961AADD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4522A0A8-5D0E-4E41-A9AA-1FBFAFCD994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D1B4E9C9-7274-428E-BB70-19CA8FEF52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852CE0C0-3B51-400D-99A7-974C6026982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98884727-4777-4649-99E6-D67082DD320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2ABF2F54-0DD1-46D0-9926-A75711239747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7B422CF5-9C5D-4CE7-BF8D-8AB52006C7C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8D71DA58-2344-4A9B-9BC1-76EBB5A8D6C1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4630ED49-3B6C-43BC-ADE8-29769A7F1A63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E14F261C-B17C-46EC-ACF0-9CBE11058A1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9CE2D6F2-9329-471C-9F24-4272D27BB23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2DF00850-295D-44A4-BD2D-B16AB7769A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390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B0103FFE-6B2F-4198-8B0A-D1B5EF3341F1}"/>
            </a:ext>
          </a:extLst>
        </xdr:cNvPr>
        <xdr:cNvSpPr txBox="1">
          <a:spLocks noChangeArrowheads="1"/>
        </xdr:cNvSpPr>
      </xdr:nvSpPr>
      <xdr:spPr bwMode="auto">
        <a:xfrm>
          <a:off x="5219700" y="1023842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41D5A4EC-9313-4C54-8A9C-C029A83A347C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1461B5AC-4CFC-41AD-93F3-1716D73D58A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EAFD984F-0699-42C0-8460-02D19BF599C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6293720F-E661-44D1-953C-9BF8B57784E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60720C57-F597-41B9-996B-B8DDFE42BAA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E9453F00-88CC-45A5-B807-73798BF6FB7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FD410184-139B-4231-B90B-C8897AB6C0A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16B2F6F8-4A89-44C3-9F9B-DEC304C80C8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7798058D-0C1F-4B45-B5B7-B44724F667FD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0E69E51-0B0A-46C9-AC4B-6EE967FBAFD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E5AF1CAB-B735-4F22-80D3-B25EB04A58E0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6E71FC84-18AA-4576-94FF-DD97B01A569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AB47B279-507C-4D16-98BE-F110B12DEBC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1F2A3A22-2F04-4336-93F8-B9EDFCCFAC3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4F3516F8-33EA-454A-8CE8-60CEAA823CB9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7A0BB8B5-52C2-45EE-81BF-5BA15C4A8A05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5F1A26A6-8099-4A1E-9C76-11CB8B8E52DF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33759AB3-EBE6-41C9-BB94-105DC4C8934E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9624A347-E8E4-4AB4-B9EC-BC08A140A3E8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36D2A27F-0226-4F06-9765-F4034764CB4A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390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6EA57291-952C-4E95-B28C-819B878E8416}"/>
            </a:ext>
          </a:extLst>
        </xdr:cNvPr>
        <xdr:cNvSpPr txBox="1">
          <a:spLocks noChangeArrowheads="1"/>
        </xdr:cNvSpPr>
      </xdr:nvSpPr>
      <xdr:spPr bwMode="auto">
        <a:xfrm>
          <a:off x="4810125" y="1023842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2C3C205-0F82-4634-BD5A-9CD830EE09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28E111-EE89-4CAE-9B3E-85A10C0AA4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1E8B609-24BF-4513-9954-B297E5E5B5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9D369C3-6A7C-4686-9687-F71559C837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FFABDF6-4605-4C26-83B2-C0CA4CE6DA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889EC06-435D-4AF6-A264-4FA81B10B1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4287A92-AA57-41E8-8162-6E9E8A9689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EB65BD5-A519-4428-A73F-DA29FB8D62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235F257-E2BE-45CD-AFA3-A4B0061C42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9257FA4-B9D2-427F-8994-4C75D1B974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2A573D8-5F4D-4282-ABBE-8E19C39087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AEC3A1E-2BFE-490E-A32A-334EE1F732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7B8C950-0A50-41D9-B81D-469BC65839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CF65325-E923-42D6-86E4-5112EF15FA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1692CEA-4D1D-40EA-B20E-E420127DC6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B05ADB3-39BA-4621-BBB4-A5F3D58CB8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840787F-8E22-4D80-B5BE-57C88CC76C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500FDA46-4E27-456F-A5B2-E95C39FB21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5108B2D-37AA-4E3E-89DF-BB3DF690DB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DAB533C-0A8F-4C88-B265-AC89F23425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D2B0E93-7D70-41E9-A86C-919A454B00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7035E31B-FF43-4B1E-8B68-354D46709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4C9B5C3-E26A-479B-B770-C95B3605E6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8A5CEA9-7353-4577-BA30-592E6927DA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5A7F314-E13B-4B0B-98EC-57F6F7915E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E9FD071-DA81-4AF5-A91C-2A5316FA4C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DC1A2840-DFDD-4580-A0E2-CE2B9F142D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9FA8770E-FBDC-4D03-8D27-2460B07C5F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92123BC-CB51-43A8-9A50-07C24163FA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65D62CD-14A1-4EA9-A6A0-A24CFC76C3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101EA4A1-7A8A-4AC2-A15B-7BF1789F08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52396C0-7A64-4859-801E-3901B3CF70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5153E0B-5867-4630-99F2-39225EEF57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7778848B-FE03-4A9E-ACBD-7FDEE24128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507157FB-586F-43B5-91D5-67BEDA8565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FD68DDDF-F180-4CCC-B765-4A624E5194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2B063C6-2A07-4244-B2F9-3EB3283F9A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341DABAF-32E4-4D14-AF3D-35CF110884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197F05C-804F-4E7A-917A-61C19F20A7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500CBE26-F5AD-476F-A520-D60904BE28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B1FD8190-5C11-427D-BE7A-56E1DCC4AD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80BE5CD0-5D4C-4A00-8A4D-BAD7D20FC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CF0BE8CA-A121-4861-8C39-CF7EED5640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3689A3EB-7504-46BC-A5DD-BFD24B6923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9ED9E403-2EAA-41DD-8DE3-E9C3CF2CAA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F87E1A5-DEFB-41A9-97C0-D86CAD2321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919C44F-33CA-4A69-BC53-D25FBF8C30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CA46B3EF-7F2D-451C-BA3F-DFA1054FAF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355B4F58-F32B-4438-8159-776543B501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78D9663-A0A9-43DA-97F3-47009E5FE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2FE94CBD-1A05-42AB-A962-1EC84566C1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1782A2B6-2204-4A07-B3C7-132290812A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77375B23-099A-4A84-8E09-BDBAF37FE8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418DFC88-6E65-4674-9CA4-9621FEB892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F959F2BE-A444-4233-A5A1-0990CF194F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ED48940B-523D-470F-BE2D-54EA1D7147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24F3E054-EEF6-4527-9322-866C9F82CA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A3F3ECDA-F788-4B45-B5BB-5568AD7139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2AB61BB-454E-437D-8F3A-A85B614C21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F6745165-C572-4C2A-8256-D639FDC1AD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8A2FEAD5-174E-4160-847B-8158C90D3C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BC5B67BD-B83D-4D15-8586-8C2415A8B3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CBF39428-B969-47B8-B0A0-675A6B9ACF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E15BAD38-5CA6-4B8E-925E-F817064CDD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D2396E2D-AFE0-4F4D-A592-97EEC798F1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A01F7F9F-E21A-4E3F-82D2-8012C57585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8AD5696B-FD79-4A2B-8893-38F8D9EAD2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AC0DBC06-A9E8-42B7-88A2-8B01FA50CC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99025B80-5666-4608-A4A0-0FCC147BAA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4C431DC0-1419-4E85-9273-4EB37A0958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B5B4FDB4-EEB5-4A61-94F8-99F11AC94F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686CFC22-0518-40DB-B98D-E13BA852C8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E6BBB8BD-252A-4FEB-AB8D-130EE52D35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BD639AA2-F8D1-429C-A360-AFE3FF2585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302086B6-ED62-4EC8-9332-E339F6B5D3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2ED9D6C4-77D3-4A11-9383-D86B4B6F2B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77BF7597-32C9-42A8-9D81-CBF39329B4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2E45172-3B48-42A8-9B0E-3AE8877517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6C77A162-4315-419E-AA42-3050BD47DD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B3D01D5A-C356-46C1-97C6-7D6A3B5EED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51C04D99-B626-4DA8-B015-A4F512F70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646C33EE-85EF-4F2B-BC43-04A091DF06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11478520-5373-4104-B0BD-96FEE39E32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C720DD85-4B50-4243-82B3-EA5B054E87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2BBB80BA-5ACA-4272-9BB8-564A4B8EA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D1775B30-C985-47CA-A37A-AA113C57E8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38779EAA-C359-45F1-A860-708EA998F1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F9ACF149-41A9-4CE5-A9EC-09BD86C813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A9A5DBDF-6C08-4521-A211-BA4C213A4D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6242B1E1-4A77-440E-8F2A-F5E4E0908E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71D299F5-7DE9-482A-938B-139EFAC409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BFEC6DAB-C109-48C6-9DA7-1ECCE34DBD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4C38666A-ED02-4B9E-B604-B700CC8FE0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1B375A19-6EFF-4782-9362-1BC74E514D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7E19AE4E-D609-4896-AF33-31AAEAFA3F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E4253F5D-D672-4842-9F3C-9F53899F4A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5D11ECAA-EC7D-408B-B24B-BF479A88CB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F9EF34AD-C3F7-41E5-9BB7-184FF8C2F5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6C00BCE1-1817-4DCB-91BD-D8DBD34D2CE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82639EBF-E8FD-43AF-89A2-96786A0F0D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54E0C0B0-A40A-464B-8018-3A40685537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8B99D539-8133-4ACA-A434-723E3EDB0A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928C987B-3489-4ECF-A83D-3FC2E83244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DB5F32F5-E0E5-4965-BD44-EA23667C21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99335B3A-80A4-4846-9E56-AC136D26F6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F49EC665-D861-4C6B-90CF-94CFDDE034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A6AF30CD-0572-481F-BA2A-9E4F64477D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7EF4293-D672-4997-AE3C-FE95E2D09C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7343119-848F-4670-BEFA-C95D6EBB0D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3368AA60-39C6-4F97-8C6D-9DEAB238F3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FDC8A262-7579-4091-ABB9-D6C2D6C1C6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94523369-C9A4-4367-AD60-9B1EB33F65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2C287EB3-9A39-4B37-B5B2-5465EB3416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9A5B8DD-86FE-424D-AE5F-7423BA07854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F75A60E6-1135-46E4-8499-D6190BACA9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41109163-CE8E-4D64-8A88-B5423FFD68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F3EE2EAC-8B67-4357-98CE-C5EC2C35E4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4C835C76-2DF4-4683-9D49-33762C5925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D36CB8EE-7692-4D65-8168-7D5D2CD91D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3DC3DFC2-B55C-4A4C-B1E0-04D659EA0B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F29BB443-4AFA-40CD-9782-C2ABDFE04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909E7B5D-E728-42E9-AEC3-F1B739859D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B33BB817-86FE-4BCF-9AE5-8C646CA742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A0CF9647-E2F9-45F7-83FE-29A29A933B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3AC766AB-06E9-44CE-AFEB-7588BF836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A8C4B5C7-E84B-4334-97EC-7D76E546A9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8D3F240-F59A-4F2A-81EF-BC1BE9AA16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AE842AF-296C-4BDF-8AD0-346DB446E6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81DE95D-3C7A-4210-B3DD-9DFF9E1BBB8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FBF4BA6-F4BD-4C5D-AF9C-580BAD97F6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1368ECC-A1CB-40CF-BE3A-A1635D698A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CD8EE52D-F818-42D2-AEF4-9B6E44F292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FB8B557-569F-49AC-8D5D-A168F6F083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1170EC82-F23E-413C-AE7E-CD900BA597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BB391AA7-818E-40DD-9338-666F0C1BF1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98471733-E69B-41EF-8D4B-B5599BB29B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CBCBDEDC-FC30-4471-A0D9-D89F5D8DE5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E29974EA-A406-4AEB-926D-DB32AEEB86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A0CC43C7-B7E6-4672-A284-6AFB499601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7B89210-627C-4E6A-AAE4-353FC07604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37CEFE4-652F-451A-9690-A2A4715D2D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F9386C0F-C8F4-414B-B1A5-09E429E7AE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61EC14AD-5C97-4EC8-BDF0-9D962470FE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FC62663F-0B3A-4882-AC3F-079E3C5C1A9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4AEC087-95BF-4E5E-8144-77B951AE5E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95AAE702-C9C3-4740-843F-91E795D5D1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B750ACF9-5AE0-4A9E-8B04-2995A1DE49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C4A2EC0C-E2E2-456E-A769-EA4E6313D1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A36176C4-28D8-426E-AFC0-DF1D90B30B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21F2B1E2-3AC2-48E6-AAA5-BC3DE80944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1A89FDBE-50F5-46D7-A3C2-BF3D83FB0D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A4646C3E-ABF1-4BD5-9F29-103F361D65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21D98980-2BDD-40AA-BBE7-5ABB309E53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E9CD5E91-F2C0-4AEC-8DA6-5A09925A04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29A5E70D-0A31-48B6-BBA0-422279D0B3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97987C11-647F-4CFA-BB98-C55EC75C2D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49ED6D20-4B7D-405C-8EE4-466B83B031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ED243A47-E929-4169-BA29-512870912A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2610C9C1-EBF4-466C-A4A2-4BFBAB76AFA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759B33BF-9CA1-4F6B-A51B-53843DDA5C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C802F0CF-26CC-4B32-B004-450B095676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B9A81EFC-19C6-4B2F-B0DA-997F2F82E3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98B2E37B-8255-4D03-83A6-B585B823F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D6B7305-8061-4F04-92B6-7F619E1BAA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E66AE631-DA7A-4912-8F41-F1C0CBFAA5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E2AA6027-47F1-4FF9-A4DF-6BFD1FB669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DF33644E-842C-4754-8D06-B001A5E832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93C9F281-7447-431D-A5D8-54F94C5EB9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C0E96298-2668-4B60-8F82-4F3F9BEBAC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79E29D49-230E-49D8-9AA4-38B37C553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410D89AA-FAF6-40E5-834D-28F27AA7A9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7BDAEA58-115E-4A3C-81F5-70473AB331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92244FE5-EEF6-4355-9679-61D3E48F01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5D8F90B1-5F8F-4D20-8D0D-DE3AEB3CEA4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9C82B65D-5212-49F3-90DA-C0943CA0E9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88259513-6221-4C8B-A0A0-C0BBC8C75C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6E3DB69-6871-49D3-92C4-0282DB5CDE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2FCE8EEE-E36E-4A73-A7B7-D8FA57C498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A6C80B30-6CDE-4319-BCD4-4D13420337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2266CB7C-A777-4F41-93EA-467157A7A0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74B5BAE3-4D97-41DA-BA8C-AF8A5D99B6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978850DA-1530-43B8-B3FE-2AF824C3DA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87C0CDF7-C4A7-45F0-A265-0C7F5E34CF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CCF5F15D-4E94-4340-8EA9-AC1D898906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B2C276CD-56D5-4FB7-ADBC-9A20A23B72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51677FF-E77E-4945-9B44-A44B013893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1161A489-87EA-419B-AB52-1B24FFFE08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C07F9543-78C9-4B6A-8B80-A078414C02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51FFD8D9-115D-4280-B23C-DB3D10AB28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CB3E0548-C09F-40EA-9F9D-B025017946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EC848987-A2D8-4149-B298-91F51B7804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F78C0EF6-4B23-46E0-97C1-A40E1A977B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5BEFE5C7-1F19-4F74-AFC4-FC9D7FA56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084542EC-A882-4B02-A832-495641601B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E95282CB-292F-436E-8E0D-A6E2BBA55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84848C0E-DF01-469A-A4E7-5536915F0B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E7BB00-B98F-4B36-8DED-30F516E9FE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421CEC6-86B4-4EAF-81A2-4BDEFD3013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754C3956-51BF-43BA-B94E-926C618FEF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1C078C32-2B96-4399-9F3F-8BE82CC9D8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915222CC-D563-4A0E-9F08-18F929CEAF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492E62B2-D315-47CD-80D0-846170E9C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CF673B2A-5644-45E0-A039-1C2F0D3041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396F1EB3-62B9-49BF-B6F2-4236F8EB62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8D4DE3A2-B808-425F-8584-BEA9576000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FA661859-85CD-4B71-BD01-840C6D8AEA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2FFAF920-C9FE-4755-A69C-E055FE8861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193E3738-73F6-4EFE-AC15-13D89C25DD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71902813-97E4-477C-8825-1E02A5ABE1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5597D61A-D77E-4C71-99F3-BE3F21A582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63F52C46-E878-43A5-A389-68CAEE2D72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8FDE24E6-D112-4582-AD0E-0C77F2F61E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CC0757CB-BD61-4D3B-8070-185BC3C035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C3ACD374-390D-4ACF-BC52-542C6662B0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1E3E6844-2879-4A84-8476-C5495C6E1D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E0BB178E-A3F4-4208-97AF-5B373A37DE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BF2441AC-4F04-498E-A0EF-B10EBBDBC4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DFAB63B3-BE69-46A2-BEDE-EA2851BCC2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DED95109-7ACC-4D68-B9A1-62B5E2B574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272B2E3B-A616-4100-974C-61AE60CC44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7B91477-7017-4F43-9F06-0794F573E3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A55D5963-329E-44F7-BEB4-CEAD779F35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7B9770E4-6BE9-437D-9046-0ACFCB894A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1836AB07-6B7A-4417-8233-646B12BFEF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A5FB1AD3-95C5-4B1A-A644-A59552CBDF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79CB9AC2-6E43-4015-BD64-BC7606E4BC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5DCDAC53-3777-4099-8364-E951EB2679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E50C6A36-9292-4AE0-92B1-9AAF0C3EE0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CD610BFC-91D9-4FC0-8AAE-CC7611EC50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919CDD74-8948-43CD-BABB-59CBEB0AC4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78EC3E23-B891-4B29-8B4B-A9B8D74FB7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73390237-029D-49E4-9569-4793303304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2D0AFCBD-8944-43B3-AE2E-3D7EB1DCCA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86EB74C4-719A-4131-802C-CC5D276B6F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A82856A6-E8BC-4093-B276-358ECDA907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C35D8482-D7D3-44D5-B977-67E7772E91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4CC14551-A448-45D9-8EF0-E0BDEDBA1E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932F3A15-9E95-40DC-BE6B-AA1CF563B5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226E3429-3D64-4099-B030-B8E73BDDE9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0F45835D-F1AC-4D94-919A-811BC138F3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90DB96C1-AD95-42CB-9C63-85167951B4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6222D052-8EA8-4005-911B-CACAE5027F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799A644F-7BD2-4498-BC9D-35007142D0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93C6C907-44D7-4E46-A7CC-FA6A67D27E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31654875-F27E-4402-94CF-92273416F4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614F2DEF-1ECD-4984-9549-02F41A6E85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25CA24E2-46C2-4692-92C7-615889EB4F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0B9F5B71-5008-4D5F-8CA1-7FFDAD930A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E138C97F-2D2B-4BDC-A388-A3CEE38E16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658C738E-0E8B-46B5-BBA1-FD12222684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41C0B6BB-F8E2-44B9-8ADC-E06D83C9CB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25B5B797-11B8-45D1-B244-BA2F66EBF6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DB500F1-E0C1-4927-82B0-7AD51536F5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359031CC-14E0-4EEA-B146-1CB52D41DB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73955765-5ADC-41D3-AC0D-60DE694F7A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F003A9F3-4029-4CDE-B7F2-2AC10CC81F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EE23AEAD-D5C1-42BC-91F8-39B8C86BDF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68FF553E-1D01-4861-9A18-CF559071E1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015D23D8-5123-46B6-ADB5-19B82CA5BA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D089A1F9-F6A1-4E04-AEFA-C5362D53E3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C444C866-8001-4B81-93DF-F236B5B865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28817360-6027-46AD-95F8-1244FEAA24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FC6C1785-C946-4782-BA2E-50A9494378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8C1CAA96-0D0C-47E8-858E-8147A8EAE3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893E2395-286B-4DC6-8D1B-EF9E7E6FA7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CF9B6579-5188-4B18-BE10-BC59380026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89325FAD-A34B-4015-90F5-AF9F6D400A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00BA62FE-4337-4B3F-B907-2607FE4093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CAEF523E-6F05-4EFA-82B9-7D167D110A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71FA1D48-6C56-4038-8118-CC98EBE80C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52ACFA96-55FB-4522-92C6-A9CAFD87D5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F705C34B-4507-4417-B316-15EEBDFB55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BCD7515B-0970-4C89-A651-DA182F6D36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A5A1C36C-493A-44F8-9B0D-88891A7067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FF1B5A83-A921-4FF4-940E-0E11855AA6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7F272969-5382-412B-8D79-1BB1D1C680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F86973B9-1344-4218-87EE-1F0F177C6F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B2A891A2-F1B9-45BA-905B-8C6EFA9EE2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25A27F7C-0BC4-408A-A0CC-2B72758568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CFE8CE88-EB8C-4857-91F8-2AAAC281A3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54593F6D-496B-4DB6-A93E-174EE46745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C4573F67-C6CC-473B-AFC4-81A1BD8F8B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6A879B30-4F6F-4511-A9E9-5C64BC409D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32A99403-E6C4-4342-91E7-670F4B42D6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D142D4A6-126F-43B3-9429-A376EB4892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CD98E261-BA2B-45D9-B420-0FAE90044D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1941F7AA-0634-4368-BDA3-CBDAC4F7BE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BAD5F9B8-B3B9-44EE-A6EF-31A3036292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0F6C9CDB-FF38-43B9-8A98-0B8530980B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D2EE27E-B887-4BEF-9AD2-6888C7BEA5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620E52B5-2B33-450B-B17D-4D80AB5AD5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DF4B9C99-B956-4FFE-8CAA-26CD35C4B3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FD768FDE-0A78-4C49-AEE9-CBDB9A572F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1374A684-3EFD-4F23-B1AB-E1B4D0B3DDD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C9EE1DED-4CC7-4B3C-B157-400670857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CE9B5C26-7AF6-4D22-9EAE-6D6A26A6A3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CE02E5FE-187A-41A1-AE55-387836DBD7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7615B36E-A9D3-46D5-B582-FAF2B04A0D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22874232-1033-44B6-90B4-FBD3AFAD79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376D8428-50C4-44D3-BD8B-79F554841C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EA44D96D-D24B-405E-A0AA-3519F5A78F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F5CA9D18-5EF1-406D-9065-281481894D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79204ED2-337E-45F8-8C8B-1855B67B4E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AF3E409C-3BD5-4CBC-AE89-74845B95E3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95AC956C-B306-4874-9526-EC981C1670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52339460-EB32-4446-9C8B-57C87F18C8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3124264F-D7A1-4BDA-AE1E-4D3B375CEC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8F66B418-F517-4854-8EBF-54A4D93AA5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60D12355-C004-4B6B-B320-B804D096864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7B244EBF-483A-46C8-BD8B-7DDCB33CA0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75AFBBB6-C42B-48DA-8E75-EC7B20DCF8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7E4D21EE-57F1-480E-A976-CC4C0BDBFE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1213CCD2-6FE7-4BF9-81F5-F583B1DE0F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93EE9AA2-24CD-4DF9-BA58-C5244E14B2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76ABBEAC-3B23-4255-82A8-D3EB9CFC01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CFDF7CE4-78C4-4715-A453-A7FE5A1C34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FE9ABD86-0ABE-4EC0-A4B1-E1E51F77C7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DC1EF5DE-CB84-41F5-9C9F-785C1AAC1F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BB492936-65A6-4CB1-84F2-A3749667DE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E74E2234-0F60-4150-BA8B-B458054DF9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4392F51B-EDD1-48AE-A562-AEFACA3982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F0FA5210-5351-4BAC-84DA-777127277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38D3BD70-245F-4639-95DE-C9E302404B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F632A294-D153-49BE-B5BC-28E6C8F0F74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1BA49F41-FA94-4F39-876D-1FF54B0497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35532083-F820-47B6-A777-A7D9F63638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907BF322-806E-4E24-9F39-BA0E647B9F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6AC7D300-2CB1-4899-A3A8-D4B77AF73D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31D08463-F93D-4849-B344-3EE20CDF02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DCC338C1-9634-416A-98CA-A4A32D506F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C426D3FE-0046-43FA-ABBF-D95AFAFC5F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DE2A94BF-8F57-4F6D-811F-56E33EA178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94D711CA-6B5A-4998-899D-8EB3E4447F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4D2702B5-8D5C-4466-AB4C-633FB8A7C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B34F5E58-F5E4-46D9-8A63-650EFE1F6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B1EAC728-E73F-4764-8666-1D70BA86AF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1BCFE1E2-DFBE-48DC-A5B5-E1CEDCE046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AC2392BF-BFF3-4D66-8B81-7AE975C0FC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9D070588-1812-41D3-9B81-6FFEAC8408C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7A30A06A-EB52-48A8-9DD2-97429A707B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F1EBB859-D8E9-4837-9E9A-A775376976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B68B032F-84EA-42DB-B9A1-FDBCB93486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005ACE7F-DCF3-4AEB-B7A3-A735DEC231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7DF1D97A-603B-45B8-AC88-6EDE088DE1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65B6A9DD-8A4D-4036-970F-39805473C3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E1B6C37B-7A07-4A44-9490-B7574344A0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F9F4FCAA-13A3-43A3-A729-ECB9C9204E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F406C45A-335D-435E-8E0D-37673F6C6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B68E26A0-A412-4984-9757-B25273AC12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B2E7488C-73E2-4F4C-8F54-FF1376A912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B293F8CA-A61D-401F-A8CC-6B8F141165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377F1CAC-A755-4EC1-A26D-BF6D7843F6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8A0467A4-7CEC-4AB5-82C8-B23DD46926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C3A098BE-0CE7-4379-B2C4-A9E73AC058E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2B71CB8A-1477-493E-9F23-349991BA9A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4BC9AD54-9A21-4FB4-BAD6-7A59455FEF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C03CC13F-7FFC-463C-9363-57B76779B6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9938D4E5-0E28-4D57-B7E4-8482945044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44CECDAB-B940-47FB-B996-5D7681D077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12014748-DBDE-48B5-9CDC-868679A9BE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6C0E2329-05B2-4640-A66D-9E0E5949A2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7575AE2B-FE92-4533-9B24-9CCFF4F17C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120D209D-E3F1-4EA5-BFCD-2A6BC0B879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EF6A7D76-5BB9-4D79-BB74-546F1C6026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7178CB40-0217-470C-B0CD-5A395489C1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3D8C9E99-0F53-4BF6-981A-EDEE708625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F1F3B19E-FA43-4D70-888A-75070BE721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771B6584-CF7A-4FBD-A3F6-9F7D727CDE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C7AA9580-EF0E-4EA2-9881-71A98C11530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04E712D5-7303-412D-A7EB-65DCD2CB23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B740EDE6-1D7F-41D6-986E-0627F77302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A4B08798-F0F6-4BAB-A0EC-D9327DF6A3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7B43FA5B-B2A3-4708-BDE4-9F9EB9A845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38276A4B-3692-48DC-B923-5C16BEE95A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C48E0168-3DA5-4232-BD70-4666D688A4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945CC03A-1D11-4DBE-847E-2E3C43E7B6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24F25107-59A7-4596-9B7A-896EBDF67F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B92BA409-99CD-4E4E-8576-36234C4246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02C6C38F-2B26-4551-8BCB-A1ABA69DC8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FE39BE0F-3DF1-437B-BADB-8CC8D409CF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B2BA1D7D-FC19-4BE4-A28C-C8C273D724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26C26C33-3EB6-4BA8-981D-3A15F92198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E0A8E9AF-BFDD-4989-9955-4082543036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AEB01292-6D0E-4084-A091-E4C68A97C6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831F37F4-BCD4-428C-ACD8-C5B768777C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AF4E9749-F5A4-4E80-B6D8-547515EB0C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C821D7D2-F4BD-45DD-BBD1-A2EC3401E0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1186DF68-47DF-472B-AC3E-E0047AF64F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573E3698-0E2E-48A3-AED0-8A9C58D07C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DAF639A2-E387-45A1-8990-DE59349513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2AC92BE-7741-4D7A-9782-684C793A1A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2E59E11-4680-4314-B1AE-BB48D3950A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5E88C3EC-B8BD-4586-98D0-7077F8AF67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B52CB48A-81D9-414B-A58F-DB573376EF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AA01B550-F8B3-4F61-8F6A-13A22AC15E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B3BE1770-198D-4463-82C1-531EEE38E0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98D0BAB1-D10E-408F-87B0-07798574F9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ADA21BDD-5A84-4D74-9C3E-1E82D04149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FDFAA91A-0CCC-47F2-BB58-B4F51D48B5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1105DA30-3B26-4E41-9DA5-447BEA76E1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4A9FD9A3-09E3-47B3-9EDD-05AB61F53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CA3093D4-D2F3-4D0F-B22B-87DCD0800A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407FC7C4-BBFC-4093-9732-06C8E73BFF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79499F81-8619-4A20-9E0E-5A9CEA72A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306AAC34-197A-45FC-8EA7-3403176E3E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E40692A7-983A-4011-83BD-6545B8DB34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FB26C265-CE9A-44C3-8AC0-7C0D2B3BDD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6B6947FF-48A7-4CD0-BDDA-E30DDF79DD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6C184B09-979A-4348-B35A-4699590237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85356094-E0DD-4CFE-9976-6F0291B15D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35B7796F-B0B3-40B9-8A95-0359862DF5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B9EDA02F-C8D4-4EEA-A12F-7B909E686C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917BF1F2-4CF7-4944-ADA5-20693EE05B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F00AAF84-6118-4509-ACB5-158011F55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497EEF59-8364-4406-A93E-CC933D14DE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6CEAFED3-8B00-48E4-A105-F3AAF33BCB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7FAA87C1-743B-4F2A-8621-66422A239D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508F431B-E7D2-40D4-B981-5EF65F7771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61A68691-F598-40C5-A5AF-13C2913F75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642ECCAE-E275-47A4-A242-A18F9010A3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78F4AA3A-9590-4EB4-A6E9-853F68AF15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959BF95-8224-46C2-A622-D0DCF18536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74407665-9E5E-4562-93A9-CDB360BA71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0F2440BC-B12B-43A3-A77D-EB591DDB39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054E61F8-75E3-4C2C-BB46-D979CB94AE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2A0800FE-8C6F-414E-A58D-EB396F52E5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E67CCAC0-8279-4FF3-9DF2-963C591683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00AF0134-75BE-4CBC-9359-5B794E38AB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F9345319-530D-45F1-B810-7402394002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5E49AF79-D998-473D-91F3-A4615B70D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09501581-D1BC-46D4-9AE3-CD37902428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9905FBC8-AB28-471D-BA70-41C47ECD2B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5714E486-D1EA-4B71-B59B-0DF4A96674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9ECF30B2-BF27-4F2A-8665-4C0D3D8B02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22DCAC89-0A53-4FBD-8589-D9B8ACA1FA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84670A9D-71EF-486A-BED9-1117D50E19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586E9B95-65BA-4B92-8505-16125B5704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80F2547D-805C-4D5C-92BC-6B6F6A5419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44AFEF10-D4B8-4029-8B57-BF8EBB9D16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E9DBFE58-7F26-4242-AB48-792F8F5A72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AD94977D-4BFF-4401-9D62-6C95201DF1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E67C76C0-AF7C-4B43-9A2B-F4F375CD50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FDC40EE3-D19D-4261-B867-94CBA60544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ABF9520A-CB65-4EFC-94F4-0D03C16600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6FC39F23-580B-4C80-8528-D5D1F9D7D3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96FF09EB-A10B-4930-9DF3-60990C543A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8B52DE2A-45C5-4EA5-AB9C-F3ED2ABBE9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51FA2DE2-E0C8-47BA-B074-8AEF33296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D84E198F-4CE9-457F-9F84-3FE7F4BE07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10B73B15-D8B2-410E-AE3C-FDEEDD1E6A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9E5C8CAB-1D3F-4C6F-AB76-D604480CD0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0EEEFB01-ED1D-496D-94BC-A04B761E4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DECA4A89-DC0A-4F35-9138-001A1C06D4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AE51EA2D-921D-4F30-B144-0D8C7FE61A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D127655A-C362-417A-8393-ADD8EF34C0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31F69D61-9458-43A4-95A0-E5B1AB0A4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E8FE7C1D-65D2-49DA-8F8A-B9DF1D80BB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21159464-A8F1-49AA-A18F-68502D7FD6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AE13489C-C738-4F03-B970-E5BDC15526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B35109DE-B539-4FFF-BB0C-56A1BCD974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BFE93389-AC17-4438-89EE-DD0B29C711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11CF53A5-45FD-4759-B566-76078730D1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01691406-36B5-4EE3-A66D-F63398ECDF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E097C1D1-DC7A-493E-843F-9D06617C94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E626C590-3F4D-4743-A897-36DC23A487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73BF2CA5-1AA4-41B4-81E4-67598780E2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A25DA750-82D8-4640-B0A1-929772CA71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44B506A0-A872-46D1-B9A2-46BC18BF92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A46B95F3-846A-4836-BB8F-8559650F17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EF6FE95A-1D70-43DB-9C3F-62717098DA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7B0DD7B6-7DD8-4218-BA4B-BA15BD79FB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26FF22C0-D106-44D9-BDA8-74138C0A87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8013F247-310A-48D1-AF2D-5FCFA9C2C3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2FDEB9C2-7B87-488C-9474-F96D6E435F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A526C2F9-5B99-463C-B7ED-377324C6EC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0D60167A-6FC1-469B-884F-DB0FBD152C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73506C79-AAD2-412F-BC4C-8E27121E44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7777FBAF-355D-4866-8BE8-27988EB7CE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B79F6400-145F-4CFE-B3EE-992B2BB2BA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012BD463-4F73-48E9-AD86-4DBB68A763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CDA121EC-76F5-4161-9DF8-E23597982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DF704964-ADC5-4DB9-8E81-2FCE62EB84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BA542BD-0EBB-47C4-AE90-27700A28E3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8E9921FE-023E-4353-8AB3-2E02DDBAB4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615F20F5-9A05-4F76-A8BC-6B2F6B8F0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90EB1829-DACF-43C4-B330-938A6E8A2B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FD0C7076-BA5E-477B-B028-6E105808B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A23F8521-7C16-458C-8ED4-7AB0A25E41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153F52B8-81EB-4C13-8C55-BB084F6DB5C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13DFBDF0-491E-40FE-918D-DA381C5EEF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BFEC37CC-62A7-4242-8FC7-02C1A7EAC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D4E99181-89E7-4733-880F-2E702A5F1A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163138DC-21B8-4CD2-89E6-3DEB8F39AE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01BF0BE3-C3BD-40D3-96C8-5BBC54BB5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1150E3A0-1B7F-450C-B4AB-949BCF0CF5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E89DF206-BD2D-486E-85FF-B81915CF4C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57713EFB-BA74-4F39-AF19-0A29D63BE1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1023746A-BF21-4716-BCD7-1271C0D6E9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4B082723-5537-4854-867A-4EF8090952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A31E3B5C-8CDC-48B7-881A-DD09843045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F037632F-1DB3-4A00-86A3-23B52C8E38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F93CBEAB-94FD-4C5A-BE7D-6147AA4DBF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86DDEC82-D63B-4E04-BEBF-A946992A8A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228D5683-2341-48EB-9B6F-D93C15B4191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2295EAD2-6BC6-4BB6-8429-E29E8FAA0D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9A7784EA-CA0D-400D-9133-082D1B3462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6DC027DD-6E53-4AB5-8F10-7FB1EE5B98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FC62DF8D-4A6B-478E-BD4E-946B0FC563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E38818E0-FBCD-443A-9CCB-6FC7E328C8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4E175DAC-AD24-44FE-8C8D-FFC82C420C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05D371B-6CB3-44AC-AD40-4F52DD963F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C16B9D35-8B24-4EA2-83B5-5D8DDBA256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5726CD49-A476-4E8B-935A-98C47CD09A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D2D5AF01-A3A0-4B68-AF63-56A4947043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34B8C3EA-4C07-4AD1-BA28-B80B07DB89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A540FF31-950F-46C3-A65B-2C3D4AD749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B5FEAF90-AA4F-47E1-B417-CBD235D558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062FA472-A960-4A41-95A3-AB2E1F0427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34168922-42E9-4BFA-B81E-9024046B000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51A5702F-95CD-4D4C-83CC-A722779648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B92B93C5-67D4-453E-A70E-805B8E769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CFADA3C3-59E7-4A61-A1D7-F91DBF591C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4891D56E-2B52-4BBA-B945-8AFC86C8E9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537A3B76-277B-42B0-87A0-A213CF1700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FC59BEF7-1940-4E81-8B62-36762ADED5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E07F729D-312E-4C41-B89E-12C22812FB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46916262-ED98-487A-9A18-9A2AC6AF3A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14C3B3AB-EBA7-46FF-B4F4-61CEA4AD5A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39C60C1E-E4CE-4D39-967F-1053654A4B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A11F1C89-EE42-4382-9B60-D2F94DFA8F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FE1D8523-3FBA-4638-B865-2939096F4E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CC7CCA7F-46AB-441A-9999-0AD63D5FA1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8BB00A6C-EAC8-4E44-AE8C-F614F688C2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A1E154BC-7240-4905-B93D-39DE6F7AA09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79DF6F12-C093-4C7F-90F1-604A00C915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2968F757-0195-4205-ABD7-05E006CFD5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B1055BF2-95B3-40D2-AA21-436F1D0B92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0619BCF3-9A0D-4B44-BB98-EAAF7B1FA9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E03210B0-C4C1-473A-B825-5CF8320D1B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12911EE5-57FF-47BF-94E0-8292DC1EA7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B0F6E2D3-F596-44FC-A76F-D30D9D5251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9FAC8014-F45F-445B-B7E2-6597F5408B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E39D6311-CBFB-4E99-B33D-161CE33C3E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DFD21795-3EA3-41BA-99A2-FC22E0FB30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7730AFAA-BE39-411F-BB0F-15347092BE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9177C401-1D6A-42F1-AFBB-D21968785C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ADE10AEC-CFEA-4B54-AE45-3CD1D87B6E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62EC6BF1-EC9D-465D-846F-D791C93ED7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AF0012C1-D65A-41A0-8CB6-B395B3F8CAC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9F1D9E99-77AC-4EFB-B773-3A7DA756C8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F79FD1D6-77EA-4DB5-949F-2C40B1BC1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472A7F8D-0216-45BF-B271-72152186B1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42D756B0-544B-4451-B16A-5BF038A291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D4DB4BF-E7DE-494B-B144-B0F7F03C4D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15559FA9-EE55-48AF-AC4D-D66CB54FDC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BE6E5B4E-B70F-4286-B623-B30E446782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FB45A596-0ED9-4EBB-A898-452FB5AE84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80E286C-4388-465E-AAF1-91EB06E39C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A04FC02F-8731-4EEF-979F-B8E0CDF656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C7EC4498-6267-4235-9A1B-C4BD779F59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C389B936-A0B3-48EB-9FC5-A32147BA17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428BB9BD-4CF3-4D5C-9533-75CDB1EBED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1664ED77-B9EA-41C8-A41A-E5E2FBB886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C5A4BEA5-4939-4DD2-BF07-8BD18679E9B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769E3B11-6CF3-4335-82D1-A50D2A8F18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3D32D7FB-C8FF-4875-B656-AB376F5D4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AB42189C-6139-494A-AFB6-6AEE06A19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3BC65B2C-00CA-4143-812F-F01EF61DAD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72208684-22F1-4272-BD7A-E098712AB9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BBA49819-E0F5-43EA-BBA2-C246E530A6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A62CFE59-5D77-4807-965F-17F47B32B7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92FE0E92-C23D-4B50-87B0-9A56B8CA9E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024EC9E6-6C93-44E6-A1DE-F83D549E53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91355EAA-B219-4004-9CFD-3EBF977AC3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1FBBABF3-2A5A-4FBE-90B7-F86C23B1C7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B188EE01-B6C3-4A76-9AD7-8504186AD0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F8E33F41-5892-4DFB-AD8C-81057617C6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B711F00F-11D1-41DE-9CAF-CBDCA9A1D2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31D9955D-284B-4DA2-B5AE-CFD4FA747A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BCAA69F3-9327-4C76-AAC2-0426D48688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FB458D59-C232-4043-9A52-0CF26DC070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59A5CDCE-B299-4A8A-88DB-5A239513DB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FF8CD737-A9B9-4A6B-860E-15C10260BF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CB18A510-4020-45EF-8825-F99AE1170D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6614CCD1-1F6F-46A2-8078-83776FF2E2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B6F9ED06-E3EC-417D-9996-7D48408830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2B5C8598-A3F1-455C-896B-1DF66BF95B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4AB6172E-6B1A-46D4-92DE-A5D1A8FFB0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E9516EB7-8B2B-406C-A39D-903A293744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12EC01C0-9CBE-40F1-A68D-13C966394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C42DCD70-A501-4622-93BB-B3C3674B1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9D24CA5B-7EE6-4F3D-81B0-7D0A5B9A51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B14F385E-25F2-4EF1-9A81-DE04E9A68B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4E7C955D-80ED-4F54-AECD-1E25DF4BE9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7D235E26-2132-412F-BAA6-E20BC3C197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3F933E64-9C5A-41B7-92B4-871B624917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10F59567-6592-47E6-9728-BFCFF924D7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5BD768BB-E189-4B44-BD05-E52105951A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ABE3B9E7-71D5-4144-B718-D8FDEB16F8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9E5BB52C-2AF3-4A6A-844A-E749ED837A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BD6EF4DE-A016-4793-8A00-AFC12A60A9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5FAB4E62-1C02-4BE4-BD6A-041D485F18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A6FFE739-8404-4497-B65C-C111A46796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8377C9D7-3600-4C64-B83D-9FDE2FE04C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38B2811A-FB56-4F73-B21C-E65D768A72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1D122B21-AE19-4333-99FC-0CC7875D51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8632A5AA-F95C-4EDC-8901-831C39C55B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DD12794C-9988-44C1-BB59-4C55CD2A02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A5C91EDA-52FD-4999-A35A-9B190663F4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AC6B4398-E035-480D-B148-F3315961CD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229A5F93-CA99-4C0B-BC70-08EB3F30B5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D5B9502-CC79-4E19-A670-71563EF416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4B0831B1-3796-4CF4-B3EB-7A32CD7DCE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F971BABB-5476-48A6-B3F2-B93E7544DA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F7CA33D0-9B5A-46CD-9048-C26344B4DF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D4C3FC11-4D00-4111-A94E-2B72C93756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A1EEC33F-816B-4073-9DDC-135C14E7C0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317AE26-6EA5-4403-BA57-3BE7666F5E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80409DE9-741C-4FD7-B0A8-8DDFCEEEDA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49E6C7E5-993D-489C-A4DC-0D00A72A74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3F3E1F2-F0AE-4172-90D2-1F53E19C9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726A70CF-61BC-4052-A0C6-F6FB257F6C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12815313-5508-4DEC-8C29-890AA74929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042FDA08-2A07-4D55-A71A-641C2A26CC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E88F4AC1-5557-483D-8885-CE4E0B76B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F3A6E69C-27ED-49C9-82F2-5512EA72F8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78BFFF39-866B-41FB-A9AD-4ED2DAA9BE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0D36C6D7-897D-4290-8DA3-21C415A060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50F0C000-D5C4-463E-B715-7A87340551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3B151337-90E3-433F-8803-D7FCB569A7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383A876F-7F10-48E9-A4B7-C1E7DCA42C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818AEC66-59EF-4BD3-9D23-F24D680E31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374024AA-72A1-4BA0-ACFE-2A4F9C62DE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BFE47E09-271C-4825-8CFC-035E7E035B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A9805AB4-A0B5-4632-BBD6-A9AD39B8CC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2E35B969-4C58-498A-8C8A-C6BE150935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5D0B7A2B-20AA-4A8C-9EC9-005BD9A661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4A84C2E4-34F4-40FE-803C-B9C22CB31A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57BF1347-39EE-48AF-8328-7993B3A0DD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6C434210-C220-4B9B-BE56-48578496D8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4BC0A192-6ED1-48C9-8973-14EEE59AD5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DCCDEAFA-1C0E-440E-86E6-2A8D2DE3A1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FEFAB80D-224D-434B-9759-CF0CF7F044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2245A151-2E9F-45A7-B11B-93736EE3EF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85CB84DC-71AD-4E46-8550-C5289F97ED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40DE68FD-02ED-4D63-BF59-9441666A75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FCE7694D-3216-49BE-BB0D-D5DCC117CF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3CB7D46B-3554-4A86-A03A-31EA492F35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6E16788E-1B10-4776-935A-B9ECDD8B9F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3BD5B006-71CC-4EB5-B0CD-A6C863422B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B598A6DE-A050-4B3E-B6E4-C47679396E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55D87EF9-B785-4025-A6AD-5F3067B44E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EB79FFDF-8BEC-4C0F-BE2B-FD7BA26E05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E5315939-B6DA-4359-B185-B37E503C6F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CCA6F549-5267-490B-ABBF-ECF938C97B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FD1BA09B-5EC2-4644-8F76-9DA70B9061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8E31C45F-AA13-494A-B890-94F249B52C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FC3F40A3-E7CF-4910-80F3-DF5B0D0F0C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FAD3260A-3195-4A37-B4DF-0EE5B1F024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BDCA7CD0-355B-4E7C-A77D-9B95BA30D2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57D350EF-FE7D-4946-A611-1A7088C0A2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DD6024D5-491D-4D85-A637-A52B9A74F4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C4BF0AD7-CF58-49C7-896B-CD3B63C899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F3F9537E-6B2A-48B3-B02E-9ED50B3C12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C70D438A-0718-4521-9345-D9A68DC185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F2F80B9B-8165-4BAC-B1D1-ABD2C13275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09387356-89CA-4AB9-97F4-9E17AA1E9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031B4CE9-004A-4E57-8373-5B10A73D40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3E41D9B8-466C-4E35-86AE-39ABBD429D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DD0842A7-9BC2-4020-A855-E9BBCCE068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FDF947F5-71E2-4B94-B9C5-31D092F07D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5C1F841D-C720-47EC-9D9B-BD9DEE1915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FA1BD272-B281-4657-8CA4-1472FDA16E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98D508AF-2A0F-4C0C-B116-5DA6A98E83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0D6D33E8-9F47-4236-966A-6A65BDE61C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6749D01C-91D2-4743-82EF-07EC436962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59EC8C03-7B34-43A5-80BD-DB61F9AFE9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1C148DCB-F217-4A27-9E48-0EBD5346B1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8317A591-AEB4-4F18-8612-571FAA1AE2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0DBCA2DD-8750-486B-8E9A-E3F93D8AB3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3D9A9390-AFE1-423A-86A0-E5199F3D70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9AAA005A-2C88-4421-BAAA-DAB608D1F8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4FB355A4-965E-46D3-B57C-F95290F182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808B22B4-DE01-495C-9B54-6333B4BD5EC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2E779EA-ED4A-4C94-BB18-071ED56942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3499BC48-1089-4D6E-B24D-C5F4F74160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0A18EF11-E843-49FC-B8E9-75562BC048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14FA1B68-3210-471F-A372-7DB3003B26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B09E1A18-5EAC-4B4E-8D75-52177863C6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E1813624-F159-43D0-B723-DFCF8BCD9F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C0F43BF2-D477-48B9-AB37-B01CBE80F6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48F89D20-24D7-40FC-8273-6B63819E0D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D2C763BC-D7EE-4B63-8224-025B3170D1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F1B3BCB5-723C-48EC-92B1-BFA8532D67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B591AB74-345B-4FDB-845B-244C9D194B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6A875F98-0A52-462C-92B6-11B6E3690D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09C477F3-455A-4C51-9560-F956AFEB85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8251DE42-5267-4BFE-A1DC-E692942ED0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A2545E95-5864-4E7C-A037-844E213D6CC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B3455DED-E189-4D30-ADB3-347E26A8DE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3A554158-DAAA-4947-AA11-6CBB086273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F7F0AEB9-1EFA-4981-BF8F-C3599D1F84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AD9351F2-C4A7-4BF0-9E33-2072A1D55B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1DAD5DEA-D63E-416C-8350-C27A88483F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A8D060DC-6A95-485A-A80D-7ABA55D9BB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61923610-7463-407F-A6B5-84E03B0A63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7C92CB11-42EA-457A-BFB4-1F1CA8B108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4B904E8D-D781-4A10-841D-5D11DE7253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1339801F-0242-4F0B-BB7C-6C8C2B6BEE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4E5B63D6-4B39-4D68-9ACC-03A1042A42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C7BDE8AD-9771-45F0-A798-4627F11C14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631F2759-A889-4E31-B103-87C4A20EF5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DE022D3B-4FA2-4298-A14F-586479B94A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753DCE0A-2D7B-4136-B118-CAB1D31CD33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0AFE1BD2-5CA9-46B7-946D-76362C426F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1B9CDB72-2B0B-4EE8-8CB6-6F2EBEEE16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09C7DD19-7ABF-4D05-AE96-BCF1882480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3DA802C0-64CC-43E9-9AB7-8E7824354A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0AE86193-0BDD-4F1B-81CA-82584DE571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E3CF70CE-1D55-401F-9611-63B28157F6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42040E13-2CE7-4DAE-9E93-C7653DE735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C7F5C93A-F53C-4538-AD8F-7B594ED3DB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A65E3B3C-32A7-490B-8FB5-3D03EFB0B3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FA189452-33AA-407A-A5D9-1B9BB145B6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A1F88DD0-8D52-4183-B07C-3A975460EE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044BE7FB-FFBA-44B6-93D6-14571668E1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CFBEF663-8750-4ED0-93BA-18265BA64E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5774F552-74FB-49B2-A38B-519CC7C245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50C62DF3-AC50-4583-AA10-139EEB8D00E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8F9DE3C7-1A3E-4D4A-BDCA-18C231407F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CE53C21F-23E5-4A5B-999E-9D03C4CBE1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300B54E5-EE44-4531-AB57-4131ABBF74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C70C43F9-D297-409D-94D1-6AB6573384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7C0D46ED-3C16-4328-B114-74778EB4C1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6826B60D-F5E5-4C3E-AF64-BB4CA51F91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E48FD9AF-43A3-4205-8D9D-A30E9DDEB8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CC1A8640-A157-4608-B7B1-C4B4D8AF71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3F6C27B6-C21E-4191-8CE0-E9052284A2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1B4AF66A-B3E9-4A5A-A2C6-7BFD8E62E2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B12CEFB6-79A6-4F24-B102-845E6F530A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A550C1B7-702C-4C1C-AD72-6B2A89F19B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3F6A0807-8004-46B4-BCC5-08117CA390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7355F5EF-7FE0-460D-A740-FDB07E36B8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BF9A5A85-E702-46AC-9A28-47E6633EA34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A90DC113-5DB4-41DF-90D8-6EDFB2FD77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80659396-3EB2-49F3-86B9-691C06F542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A2324CE6-CC73-44B9-95E1-D51BED9777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35774C3-1650-49A5-8269-78DB2F5B11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D026AD22-05D4-4B60-95B0-198F073645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59726B3B-352C-48E8-B9C4-EE8AD19585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00742835-94A4-44E9-9A86-94A7C8C710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00FF2DF7-2113-4B5E-923F-C53E64B39E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77E05790-B539-4DA2-B66A-122EADC2AD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1977985B-B667-4B41-8F00-0F63575CDB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5C5D9ECF-DF4E-4DA0-AFBD-376B78C2CD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D2F05AB4-8518-4A55-8CF5-7DC94DFF2A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2893BBFF-4CB1-4525-B072-5DC53E0A9B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78148898-0CE8-4BDF-868A-7E68905546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8F509AA5-C6A4-41BB-9DB2-54520CD1B0D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497D6C5D-E9E5-4693-9BF8-3E711B9AA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997DA871-546D-4BF7-9085-F0A74A73B7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14E8150D-2271-40CA-89EC-A29CBB94FD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DAFD887-F8BD-4A19-BD75-CE82D8F50C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D3E1D29B-0B06-44E4-BC48-8236783A35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D6A7B5E0-4183-4D89-8FF0-5D6E945B3C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7F8B91CD-666F-4DFE-8B68-4C649EDA94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81A0A1C7-B5AB-49E6-BD7B-A2306512C8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95905BB5-272A-46B9-91AA-2FEEC654BB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57F1D782-85F3-49BE-ACDD-5E9A64C7CB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A87F291A-CE84-497F-9C43-4EDC0749BC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3CC92E99-E2B3-4892-B304-DFB348BF7A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A71A3B86-4A13-4592-8A79-B12304BC94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7FAFDDDC-8F6D-481B-97B1-043D77A931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B18A1E08-A454-4006-9E27-C5063B95BB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4240DBEC-DB9C-4FD6-BE28-630AE6C291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4D02C7C9-194D-40BF-AC52-1C2202DAB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1F3192FC-F0FD-47AF-A059-520EFEF495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80F05CC1-264A-4058-BD3E-083E9D4F64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796DF8F4-686E-4840-86A5-2868A3642E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E24B17D-69D8-471D-81ED-9D14B31A55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E1F66BB8-1952-46B9-B1C7-C00A24EE4B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4F75BB13-F095-45E8-869A-E71D0AE69E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33A3CAC4-9ED8-4E4C-884D-05489F491D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2345A05-57EF-4B21-88E5-FDEBA2D6A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FBDC0D07-D5C7-4995-91ED-7B20177AF2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99B793EB-3C6B-496B-9F81-7B5CA77039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5427AF6E-D285-4DFC-BB96-D770263BA3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FB3F3299-7E4F-4EA1-AC2E-7F0A1A4446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0CF97733-9144-44B3-8F64-B78C03C6F4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C201835E-D945-4B85-875E-6EE82BA7C0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86FBBF35-8CCB-4D51-9C41-7A5A690BC7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B894FDF7-F47D-485A-A029-86C321DDD9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87EB059C-3C4C-4E92-B42C-0EB8B19810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009ED09A-CF9C-492C-86AA-CBCF9121C5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06B7FF63-95DD-4271-8F76-FAB078E8F8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DB4A8878-5092-433C-941E-9C6F2D29A6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40AAA80B-7507-46B2-953A-BC237212AB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BC30009B-0A2D-46D0-9EC2-9AF4CF4549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ADB9FAC-3F07-418D-BAAA-D11E18B199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5D03438D-2604-4032-8406-4B2BCB8697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E76D4128-7A57-48E4-B79F-C950BCD701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159ADDA9-1BA6-443F-A1A4-032F3CCD7D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03E9303C-F1C6-41FD-937F-3ADB17EA1C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5F3EBC46-BAF7-40BD-A12B-59FA0F6B00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B2B731C1-EC37-4166-8858-C05871CD16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3E7B0BEA-D496-4A1E-8E3E-77E9E0D54F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D49D293A-BA2F-4B2B-900A-994EA9E816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1FE3F819-7CB0-4BC3-BA25-7FBE83B44C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63E7044E-9E2F-4F19-8A57-6CB9ABA954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97320A3C-D33A-488F-A846-BA67E77EED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84DCAAAE-1E43-4854-B853-FBBB2EEE59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D3AD6D63-2DED-48CE-9AA1-E9BC75F7DF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899AE816-4AD5-4873-ABDD-8A1DCEC804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B9721277-7A3A-41CE-8C59-E4280E43C0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44A76A6C-7AC2-46D7-85D7-8A585DC18C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A52F0FBD-2643-4674-A3F6-1F07C727D1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1ECC9D3E-13A8-436F-B40F-B2EC7272C9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80BEDE33-8402-470D-AEFD-CE3ABFBB67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8A85E82B-E5DF-421E-BAB8-58893D825E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1F3898E-7D81-4CC7-912B-0E161AA120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5103A6C5-9CB5-421E-B3BB-6B24BB4475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4C0DEFF8-0FE7-48EE-83BC-6EF4FE6C50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0E273E9-DA93-40EF-B822-66EE51B689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F2AFA894-488B-4F8B-82B0-B11737EEFF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2CEA723D-EA24-4A8C-9EB3-8685E1B3E1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820265CE-1617-443E-9C91-D7FA5614C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59A174E-EF3D-48AD-902D-216EE8D45F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8CEA780C-D4B7-4333-82F9-40D5AAF408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BFEE1FA0-B7B1-41C3-B1BA-FF94B5CAE2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F68896CE-B40A-465B-9B9E-8A35BB440E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FB2060EA-AB49-4D29-8331-43F68634BC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58BFA266-F998-4ACE-B9B3-DA827A3C65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827D0246-7EF1-42FC-881D-E67CC92976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FAA4F834-2596-42C5-9F12-92CA7695C0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81D1F030-231D-419B-90D9-8F9B27F127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F180F257-0447-4986-9949-F0146C6B8D2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796D4D0E-7DC9-4F13-8B21-DF04CA1CF0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A7E34611-0150-4725-BDCF-580B297C2C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F719DE53-D9A9-49E1-BCE6-EB315BB6F6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7D2CDA9B-E937-43B1-AB05-EAFAFE1A0B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3BEC4289-B4D7-4440-88A1-FD1E5306D0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0E2DDCBE-8078-481A-B5C0-725AA45439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AA91312D-D439-4994-B686-7CDC8DF420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6C4B8321-0822-4417-B1DE-8FEDC8502C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7641A95F-F248-443C-ADCE-ACF39B53EE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1FF4BB0C-F497-4569-85AD-98C40B2955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C38A4C47-6643-4069-99CC-D35A08F49D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1233556E-CCE0-4F53-97D6-E528ACBB40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26CE4740-102D-40E5-88CC-DD3737B74F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EEFBDF1F-9C9A-44D1-84B9-18E9F72D54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C4B40D94-773D-4FD4-AEB3-1494BE1E0C6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61BFC777-E0A4-4E4D-BB5F-6F34AB8ED3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DD98A3C1-4822-495B-8246-C2383231D0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D11FAE87-B9B8-4142-BAE0-B89B16D6DB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79CE11BF-FC62-4E1A-91D3-5A8C89DDF3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1BCB592A-946C-404B-9A05-0AE551F561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F8A0AF17-984B-4688-B9CD-42758A7626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3FDE2F20-0B8D-4283-AB68-71356E2299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D62833AF-E78B-457A-ADC8-AF70E98EDB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0C17A154-7671-4FB1-B5E9-E36298948E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403EE91A-48A5-4351-B2F8-9439ABF221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65220B19-83ED-4276-85A8-FE91594F2F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C4160DC6-F326-456B-B0DB-8AB7374CB9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85D469E2-5BE9-4420-9116-C0DC8902C0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2BD85B4F-954D-47B3-BDC6-82113AECFB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6D2E312B-B8FC-4000-B396-A014CE212AA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AB6C0F5C-ADA2-4043-AFFC-3286E93B7E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D2DB59B9-0CDB-45F3-956A-F3937528A5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51651F72-568A-4936-9198-B3D56E296D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5FB79AC1-CF68-4CB8-8F63-375A6D0A07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610946BA-5CC0-4115-B142-7014AB71BD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A4C7FC37-5FFF-4D6D-AAA2-F72B942C3F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2FE72DB6-819A-444F-AD16-C1E99FA0CE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C30391AF-E24E-441C-A49D-C2F2189AB8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9DA6F290-FE09-412D-8FB6-7B475DD5B4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A0A7232C-9CA3-4800-AFAA-B7DAFBDCD1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3D297928-F4BE-4B9A-8B79-A03B246333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CF6D64A7-F6D7-4A49-A51F-1D673A968A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76DCA6D4-DDCB-4B48-AC81-ADF7228043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9BE647E3-E630-4888-ADBD-A3F3E324E3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80CDED36-F96B-4109-9407-1127F52E308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053EA1C7-4D8B-4038-9A35-071FEA59AE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0FE7721B-0BB9-4D66-A2EB-72EB2B3237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5A9C69D4-D402-4FED-A739-2827C7BCEA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CEED2E36-C005-4A80-810F-C7E813759E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75E15EED-6A7C-42F3-ABDC-60469B0B2D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4623044-10B6-40BF-A5DF-188120D5A4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8A78423-5FB1-4037-8DB1-08BA1AB876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014A5846-7170-4A95-926D-4EC45FE88E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F019E5EB-E3F2-488E-B19A-3375235C34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63FD14D7-38C6-41C1-AD7A-EEF74E8D04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3D17FB61-95FD-493C-9CB0-853CF988E9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5954618C-A01B-4922-AFB6-4B3D99C90D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12DEFB60-B5DF-4111-BF0F-44A3F83053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257F0CA6-5A45-4A07-B830-CC73DE9FBC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46170FEF-4A9A-4B0D-BF0E-81622D13FD5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D6E9141A-5CD6-46CA-BC41-48B0C72710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8B1768B7-EBDF-4DDB-81C3-85B1586CE9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5466A96C-9050-4E58-B0D6-1592740F64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9336D54B-0B6D-4430-BC89-FF4391FDC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FB9FD7DE-6484-4401-810E-B00B601191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1D530C18-B1FC-4636-8507-4AD8125A5D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17F2A648-F8CC-4CA9-A17C-FD524872E0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B0638A93-E9E7-492F-89C1-C5C3D3A0A1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B13F9E62-EF5B-41E3-93B6-AEE40B076E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B58DE65C-92D9-4482-8E9A-C6762768C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234EA7C6-1A6C-4B94-91DA-EB0F829E4D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D0B8FC94-2C83-44D7-88EC-E46DB5BEDA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79A83C25-8789-49F6-8B40-CB6429A261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452B4D70-F74D-4E50-A68C-FDEEC88A9E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3F8C8C9C-8DE0-4F34-87FF-B04D963D2C5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1C3C9F7D-6AEA-4A24-9BBC-E673B42809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9EF20DD7-340D-43E3-8FDE-B80054AED9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D8023061-6EB1-4F0F-8A9D-25027A2DDC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DD8E87BB-0005-4A45-BA9E-F16DF12D4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50FA4EDE-2492-4385-9262-00641966A9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F8A5D679-805E-4641-B786-8317E55620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39E5EA6E-F6D7-4BFF-9A1D-FF74B63940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26FC0250-7A10-43DB-BD5A-86B609FC31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AED5DACC-7396-4DE7-ABE1-21E9A8F5C7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13352B84-BADA-477E-A98F-411D010990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8F4539D6-6574-4D1F-BA9B-8E4CB2489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D55F8D07-94B3-4307-9A4F-AC8EF0AC57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DB63E81F-F77B-4C74-9293-B3F7B84110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A510B275-3476-4E80-B0C3-9B5939D7C9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03AE4D15-83AA-4FCA-A924-268934782B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1CD5C787-5E71-4C7B-8DFA-C9BAEDCBB3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DE58DC0D-AE7A-4A1F-BFA9-E6D7128141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1051E417-B60D-4105-98F4-AAAF6775BB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4DCC243F-2D4D-4AAF-9641-45BC0014B0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19F4B970-4E38-4AD5-84AE-FD8585E162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B99A87F7-FE7C-4223-86C3-0006BA124E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27F16DCB-11CE-4ABD-8601-F265906C7D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3EDB63AC-FC36-4AA3-87EA-165559814F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6A0BA986-A640-4434-B72B-7B328BF15F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7690682-2629-4A24-B8A4-A5E6703DBA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3263AB0F-9E4B-4747-A87B-DDD8CA6616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1ABF7AE0-2D7B-4E2E-8607-ED280A8D9C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29BD6B07-E45F-42BE-91F9-DFBB722CF0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CF017AAD-5DB5-402A-90ED-0BA2B8EBCD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7B1F34C6-C851-43E8-98DB-9DF176749C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C7EF1044-621F-4F12-BA33-40DFAD43AB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83674CE1-56A4-45F9-BE28-DA22C9B1B0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E0C484E1-3A4B-4578-A39D-A7ACD52256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C2733677-3766-4452-8518-F8CDA5259A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5A80D0E6-4D74-4A94-B34B-D1D0B9A6D7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18BD5205-DCF4-48C0-8CB7-6148A5A71C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21EEFC4-3AB5-4563-B172-48ED3A7C69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1704144-CC8A-4B6B-A340-DD5906AADD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85C2E745-9C97-4991-8CA9-88D674AEB1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6FFA0A99-4F10-4D7C-AE7A-72CA91AC1E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A92CB2F6-BDA7-4CD6-BD2C-0D29B3D095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ADA399FF-75CD-47FF-B960-3C9587CA92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0D1267F1-EA5E-4958-99EC-C0248EEB8C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476089C5-A525-4D32-BE52-B0DE1C159D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40A35B55-2454-49D3-A798-06656CC541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0D5F05F0-F5A4-4831-A146-C12EB046C4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535A399C-F9BE-4412-A513-67B3242EDB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28E8876B-61EE-40E1-BE5B-629858FC0A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5051FFF4-F276-4451-AB49-5FB7A50E4D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086DE730-3448-4321-AD23-F58E55A354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FF54DD68-3F59-497D-87E0-042F630FB5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453B0386-EDCC-4C8D-BAD4-CBA8038C28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1B19BBC1-090E-4B4B-B5E0-361AFF0AF4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2BEDBDCF-4751-4669-802F-F4F09EF4AC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5F63DB19-F373-43D3-BF10-6D5285590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056D3713-16DD-4481-A47F-AE9058A283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40333FD9-B49A-48BD-A3C3-190E9ACFFD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52C5A30C-5243-4FDB-9199-A4C0CC2FF5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9109D111-8ABC-44BA-84D8-3748F8EB9C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72D487F2-4D94-4940-8C26-44060865F5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FA3112EB-640C-462C-9697-050A50BD19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DA127929-2F07-40EC-B31A-CCC7AAD4DC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2E66A1B0-8AA4-4C25-B4DF-AF43D42491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020A161D-7368-4AD5-AADD-5485A00162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B0748C5D-48AE-46A5-B39E-708B4CD9A5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AEB36443-4819-451A-84A9-02A5EE6F54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058AB0A6-69A0-4479-AA76-4415877B47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F73D39F6-3634-41ED-BC9A-A539B4929D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BA36A548-97DA-4FF2-8DCB-27259CAB35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93B62431-6C38-494B-B97F-D38650251A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3AEF0558-8C9F-44C0-9451-EA689BF168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0BAAE8F5-1A08-450B-8DB5-853257A96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878D6668-B242-4CB7-87C0-6E81B6F6B8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1A25FBB9-14E4-4A4C-90FB-E93BEB5CBD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4BD878E9-1FDB-426F-862E-D70F0CC99D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4003E81F-5B9C-436D-BCFE-841DA80F66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8D1C8E58-DCBC-4B2B-9AFD-771C5055A3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487D88B8-51B3-45BA-97CE-4A6B6235AF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A650A7A6-1EEC-4FCA-AACA-A84C85FFF5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92CF8E8F-5C3C-4F8F-B00A-A073B19187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0F240D64-8B38-435F-8B67-82DE2F07C8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F6CC65FD-489D-4D3A-8C7C-ABD1790F8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3E39236E-0EEE-46F2-BDAD-BF66017CCB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BA18C84B-3186-44EF-A9D2-01E3682D99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5394BF00-20F6-4B86-B462-EFBA2574CF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F7BB7E82-70CF-412D-9A1D-D417AD24B9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B802FD2E-F2D6-4D55-9BE2-E1654734A1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B7F1D3EA-4E84-4FB4-8102-591A3CA1FC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A0465FDE-9275-4E05-9B03-BEA5FFC983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606956FD-8B18-4E25-9A40-E3AFB9789D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7F38EC19-7BB7-48F7-9F3A-9D49E55604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6AA6274D-6581-4C70-A5B1-F1FB8B5726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4DC46DF9-9034-4895-B6CC-089A291F2B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94C9178-0BAB-42F3-A026-239DA3D71F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2D96DA57-45D1-4BA6-B282-32DA9DFE95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1486DA7C-0C04-4807-8464-43266A71AD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35A7A193-AE23-4056-927D-DD1FBDE65E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3811B42D-2A18-4CCB-B676-476D0594C8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29CE15A-71E3-4B41-8899-7532C11777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D1293353-BB24-4EA5-94B1-8DFBEE6C07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75CB2BF7-8722-480D-ABA4-07DA058979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B7AFFFEE-A953-4BCF-9FB8-0A47724393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9EA9D20F-928D-4CED-8766-9F1DC01EF9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ECBE202A-E3A3-4A67-827B-926F89CE4D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4819773D-654A-45B4-A592-2A4FAD57B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3B3787E3-D978-4EE5-B08F-E739D011AE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772D1A4C-CDAB-486F-A8EE-016219041D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EB397911-27CB-4E54-A6FD-399A88927E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8E39C82F-0890-4A2C-834A-2D44B0D72C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24F6AB5A-980F-47B0-AEF8-BB0FAF03B2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857E10B5-308A-4539-9944-F3DE8661DE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8C1BD25D-1CF8-4AEF-945A-62585BF04F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7EC5D20-0665-438D-B802-802D6C2338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E984BE00-23AA-4E0F-AD41-C456E4D89B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C3918BDF-07E8-4CC9-AC5E-5A9BE95A0B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C2C59C0C-B472-4C4E-B295-C5A5CFC14B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47D42F7F-258D-4E58-9D25-15E89B2A8C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85382AB6-6995-44C9-923B-AEB5583678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08759849-45EA-4A81-865E-95DA260880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7085662-DE7C-4893-96BA-CA2E4BD81FD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3571B3AA-AD04-42E4-B30C-E8C6714548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70458E0A-49D1-4F15-8A48-F0309F954D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1B8BEF6D-E630-4EFC-84D7-867DD817D1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BD2AC1EA-031B-44D9-9EB6-9B253F0508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23AC520D-7975-4887-8AE6-23F7E21C9C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89F0CCC7-C2CB-4BCE-AC38-110323A083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9B3DCCFB-A24A-42F5-86F4-A43E024784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B7C4487E-EEB5-4E5F-AC0D-5D7F6EC7E1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7CB56086-97F9-47F6-A46A-2F18B0D27B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DF81A8C8-BDAC-4558-8C1D-21697CFB1C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06116099-CA61-43FE-AB59-598556E522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739624AF-9C89-4194-B8DD-95EA415D4B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D5D10B20-5297-4B67-90F0-D7914F1C60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7E05B7E3-94CF-434B-8C66-18BD14E102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3FFB3CB1-0A7E-412D-809D-36176B70F45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EDC21810-2B9D-48DA-851B-B06C01328F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88AE1826-B59E-49C5-837E-B01A7957AE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A6B05962-0CAB-4D16-88A1-29B87F2999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A054DB7B-3436-4233-997D-DE33A2A66A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B296927-4434-445B-93DA-824733416C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7700B0CF-BA16-48B0-8DDB-C921F57C74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D6B4309E-B9D1-4CCF-85C0-63EBEAB412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DB597019-ED14-4068-BC88-9474DA337D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0CB14CEF-74A9-47B3-A0CF-9F25D7D81D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DD7BE5A3-CBD0-4BF0-B872-5D1F3C3974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EB2C0E47-95A1-4BC5-895A-44C38ED2D7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E4E5933D-CFBB-44EF-A3A2-90F90B122D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E7EE7436-2814-49D9-8F90-2CC6E61500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E0C93701-BBFA-4B13-99BA-F3E787D9D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2A0B3DB5-156F-4964-89B7-735C776D352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B9414B8E-4607-4B01-ABEB-15A2CB59C4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6F6EC9A0-A9F9-4ABC-80B6-D76441AABC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74033F6B-FED9-4217-AEE9-E15B4200C5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6B7C3E45-6EA2-4F87-A9B0-A77D3D9BE1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2F890C7F-3EFA-4D29-8F2A-DCF9795C30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BE58973F-B40F-442C-B9F1-A7B00B80A0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58FA9954-5E26-4B80-B3A8-9FA1613B28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86AB05AC-C01F-490F-BE66-9D10F01F2D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FFACFABD-57DB-4EF1-86AB-187426D30B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55F9C0CD-9200-4BA9-8F19-D7D3C47CD7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A16B5760-072D-4C22-B16F-02AD6CE999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DC7333FE-C2D3-44D8-B2E9-59F5860806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9BB8A25F-1BB0-4D31-A896-79F1FE4059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C47A0D24-4592-4D9B-93AB-9214B5505E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B2B79B51-88B6-4349-A64F-9A4A635DDEA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EABD9C82-8738-4BA9-8BA4-5F722F8254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8D5CB133-69CF-4AF3-A224-4D14B6C675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4D4DA910-58B6-4766-AAB6-E28E920DAD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6DEDAB17-33ED-4205-9F88-42D332B438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862B5D2F-91C9-4398-BADA-93D958A129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619189B5-5DA1-48D4-813B-53D460DBD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E71E6CEA-96BA-465D-9CCD-3FAC0B7F8F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48BA9DC6-A32A-400A-B393-241AA6B4F9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0EE42BC3-7396-4680-943B-AF439378D4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1F15FC7D-E7D4-450D-8E72-D2EC5E1DFB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EED56C56-632E-4B7F-B3D0-5272F83B89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D920A542-752B-4526-AA64-456E9DCFC3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1DCA7C07-C481-4F4C-A85D-8F09EAEFA0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581EFC85-B84E-4BBA-B986-DC90B060FF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5637E83B-8153-4AFC-A877-9CBE65E65B4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4520D508-7CBB-4C65-B52F-E90A8C25BB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492BE943-3B11-4367-8D6E-D0785BA89C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A9B2823D-9C11-476E-B9B0-0CC3A5AD1A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9BC2185A-B132-43D4-BE85-5987139DA6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37B95A0A-EB30-4998-9834-C56D3B11F2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9F195E29-2855-4D61-9C4F-267863919E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36CEE0E8-678E-488D-86F7-0499131C74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D30C49A6-0FF9-49E2-81AC-F3D39656F6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C8EC8FA8-AE5A-4B7C-9E9A-AED8FB6ACA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118440D3-4115-485C-A65A-3F323F1B3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FA8E7B5A-2DB9-46CF-A443-2BF8206E9D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6DB76DE3-969B-499F-8B33-5A728C482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E0417323-EDF8-4F6F-8F4E-818C53942C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5F8DA981-A635-4172-8D91-8D71270175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58E375F6-9A18-49B5-84ED-9DD0768A3C6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BF25BE74-C9BF-4B31-90D6-76917A8417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0C6BBF67-BDA3-4B50-BFDB-A85C82C117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85DEF2DD-C60D-4A8B-BE77-DC9F83DAFB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7C53A088-F9D4-4FD2-A5E4-7D94E28637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27B60251-D282-4C11-AEF3-7B11C3FA93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0BFF7C32-BD88-4453-A00F-23DB6CE616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A83A03B8-C2F3-45D1-AE82-88FB212E3F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140BC084-7A6A-477C-84BD-EBCED9D3C7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A22838AA-73B8-4A56-99D0-0E059165CD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5D44A47A-72AA-4A80-8C21-4FCA36E31E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4F217993-4F3A-46BD-B2CC-9AE0B04A93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C7768888-40A8-46D5-BE6B-39359FBB05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0D6A22A4-3EA0-4AAC-B410-967AD0C7BA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89BEF917-76EF-4935-A154-B3269ABA8E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3493D343-9788-44DC-ADDE-35645FB4A5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DFF0633-E210-4B7C-AAF9-69D9BF0E89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4362E905-A00C-4543-A23F-AFB52AEC72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05EDB30-B2B6-465F-AFDA-DE0444A36A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BD5F135E-95F7-486C-99FE-714F0C72CE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0A24C940-A9AB-45F9-8474-08B093FA3E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D6FFDB67-8007-4813-A116-D1CCBDFC31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92BD2A8-7D1F-4754-8946-6CEB35DDE1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2F94412C-F17D-4771-8ADA-0831310709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35B058A8-A529-4C85-B1F9-9BF5D06B10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70269CC8-3907-4EB8-AA2C-169EC9B37A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9EB40539-261F-4137-9293-7F119FD42E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23A9A3E3-0AF7-4124-BD4D-0B50BCCAFD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BC5BFD29-9C5A-4867-8387-753BD78D04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B2A17DEA-41EB-4E87-8846-BF529B7995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C97525F6-AEC8-4782-BC81-3EC3ADE708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7F938836-CADF-4496-952A-35610B8B2E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1EE08CCC-C366-488E-BF24-51224A8A10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CE681318-A782-4DC4-B848-89DF072357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8E2C54E4-1576-4FF1-B1D6-7AD5E9E017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61B9DF51-358A-4EC3-8EB7-6457BE687F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CEB8DEEA-0528-40AD-AB9F-DF840149E4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7B4B75E0-C1EA-4704-8FF2-9B5CCDE775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413D0A46-20A9-48A4-917F-B6D80AA1A0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0DC17673-5604-4055-B927-6A32302C98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9B71716C-A8A7-4C55-B1BC-5DAADDD95A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A53DCD5F-CD16-4CBD-B547-83648196AA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07B72A2D-DEDA-4A05-A334-BFC5CCCE6D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2F0D1A00-C0A6-4811-9510-72203CAAC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DB9ADE79-55BC-4983-ABD5-C223DCC2CC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0371879B-B218-4709-ADAA-77FFA9FFE1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EADF2B00-DAE4-4CC7-9A0A-6EF4AE728C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520E89B7-AD12-4A66-9416-5C81A222F1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B21A2DB1-FCD9-47FB-867E-B8740F8C6D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D5B598EC-F20E-48D9-9086-FB12E2D67A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8A2501EB-81C8-4C86-AE1F-162CAB8A03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C2D6393-7A00-4D21-8F10-AD70D39390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7BD3C971-BA2C-4202-8D60-17A5F88C04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35E161EB-C2A5-4F67-8706-544BA92F38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14938879-756C-4DD3-8EB4-2DBFC84067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C787EE09-1329-48A1-BD59-22D982027F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76164677-9677-4DFD-85E7-DA4F781989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20DAA753-E367-461C-82BF-468EBC5910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4AC6AD30-8E6D-47C8-973E-4391F17908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71247416-27C6-4CEF-9C23-6F8C314A40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8B7B33F5-516F-473B-A66D-3ADB0EE8CC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7247564D-28F3-431C-A6A7-498575EE6E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747C23CF-C246-44EE-B06B-44E9537F4A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87E309EA-FA4E-4A95-A7D4-F1805BDC67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595F3812-5710-447C-A9E8-B044FAC0C2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08DA2C63-ED70-4B3B-BF6D-76F0F7533C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EF37CC6B-AA49-4A23-B27B-DFFB5E0298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B5A9757F-A307-4B90-8105-DA197AFDEA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B98E9F25-71BF-41B1-8D80-D27E6FC06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3AC1CDA8-8F8A-4B3F-AC84-9C5B698D48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929AD434-7D44-412F-8C65-EDF2BC6FC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7A0469CD-48D4-4F1E-9DCA-4B17A254B6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97392E67-7935-4253-B10A-03364D3DE5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E36E7027-26AF-4508-83E5-7E44BEC796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DF8A7010-A7DC-489A-A991-C2DE142655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311F10E2-0200-4891-80D4-3FB23DA12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4AEC5690-0978-4585-B103-21C92147D9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AC209E6E-76BB-43DB-8D46-C5A111A2C1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49661C83-7C9E-42FB-864D-9861F4FDF8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FBD2365E-0082-43B6-B5D3-E3E65D714F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208143F9-A0A3-4F22-A3D4-D454230A23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3271EBD2-5661-465B-9404-BEA772E227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01DA6E38-68C4-429E-9BBB-B00B5D088C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7DB24419-ADC9-4700-8F0E-63504B6760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C9F13E07-7210-4B54-BB1A-E139FB7F25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7689D5F8-0149-4BF1-B8AB-93ACE9C030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D23CA74A-E04F-4071-9098-520E3A8CEB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CB9C6978-33FD-4405-9C00-40C8FBEA9B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C99CE195-0A9A-4648-8326-F834C1767E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0C4E9776-9792-45BB-882B-13246CFF09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CC9311A2-2C56-4E12-B44B-01562A9AA5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F9A72283-067D-4731-82EE-A365D6A16B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6D2E7438-B484-44C5-8801-200C124AD5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5C15E795-F506-41CF-9988-C9FDBC0E0A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73904AE-8FD5-4DFC-A3A1-F000BF3C1A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F2CCF45B-DABF-4A6E-B8C7-DA48837315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6A8575AF-3D3D-450E-BBF0-801F6A3EB2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A0ED9882-66CF-4C14-8BF3-3B3AC803A4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B114863A-600D-4105-96CE-0F34ABA472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43220617-497E-4255-83B0-15AED5F2DC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86D0EC06-5489-4F44-A443-76FD532BCE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07F0974F-A745-4961-8ADB-555210AD6F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6AD93525-AF8D-48DF-B155-EF0C241F5C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1DC04155-762E-4D57-9658-B518D2D3BE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7AAC9D6C-4433-4C60-B8C3-7E484BD423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5FB2B982-64CA-4C9B-B49E-74743E7EAE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03BAA3EB-2921-4C18-9FC5-C6D2CA1EA7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CA5B6E66-7475-4635-81EC-288FC24027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C8F73C65-6442-4BDD-B501-104835754F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B8488CE5-C0C9-4452-9686-FCC26876C6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B3AD21D7-5A7E-4F82-A087-77C91CB157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C70293EA-EE63-477A-B97F-935D91D6F8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7A8D09B0-A296-4538-A3B3-2FA51F19EE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EF984904-2C90-45A0-B2B4-6B4295B899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20745D4E-F8F6-40CB-9066-276F0CAF0F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A16968E9-CB8F-4AC1-BD20-0ABB9C50DD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18A6DFDF-0F46-46CC-99DB-E1DB646A2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E9BB4DF-C09A-4C3E-A135-5EAB0EF6B3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CE6352AC-D5A6-4F25-9DF4-93764BA8CD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5F258267-EAD3-490F-9DEE-855B521F24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A74CA007-C30B-4DD3-995C-50E987FFF84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D4D9B74B-B0F8-4D04-BC4D-821BA8199E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5ED3ECF5-9E61-4843-BF6C-065F70669E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262B51E-5CB8-4EFC-9B11-7B1D4F1F6D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342D9093-83A2-4573-AF12-0C210814EC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E49D4950-93F0-4489-90F0-21B85504FB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DD142A08-02DD-4247-B8D8-BD49823288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BF47231B-5C59-47AD-95E0-D7CD58DB76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56FA5924-79F1-498D-AB69-6E92F379B1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427B0EF1-0628-4A3F-B1A3-64FDC1B0A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766FBA4B-5C87-47E4-AAD5-43B432530A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E07FB917-A748-4661-9174-B491AF795A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2E0A13B8-D31F-41A3-9048-D85DAD96A2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AC49ECE6-1528-4337-9A8F-3CF191FE6D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F6E023BA-EBA8-44AD-8933-B95C430556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34A7A50B-AAA5-4449-9957-F689FF66FD2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7164D3E0-7F39-48B1-B631-D6CAC8E1C5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C3DFE10B-CDEC-4656-9414-3C554557A5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AD236C44-3B6E-4057-95E4-594C88E5D2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C4B5B0B2-2481-4ED3-AF36-5729CD3012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D23B7820-D1D5-4F4F-B91C-A9A9036094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F8C58018-F412-44B3-BA31-1F8EB5539D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F0BC7AAB-52D2-4196-B5BE-3BCEF6E077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7F159B94-4D70-4A5A-BA6D-97FA812B24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0D2FC37B-4739-47B5-81AD-34873A09A8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F28DD0B4-B587-413A-82BC-F84B75781B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2A8D6AE9-E883-4E9A-9D8C-C37380EC11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ABE38998-ED9C-477C-80C9-C37982EB94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8288B737-9033-4891-99AD-1964DBBA4D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03D0479E-37F0-4C27-BED5-585548776B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CDC6C28E-E899-4143-BCFA-305FC7C865B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E4714E57-0071-4FC4-8061-3B2C504B14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EDCDEFE1-9360-4BD0-970D-64D260DE66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9A5AF4C3-10FB-4955-AEB8-3B1952B2E8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180DBF92-039D-441F-BD29-753115C252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CA0C748D-4452-4CBA-8ED1-E69370E59E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DE8DECC6-95BE-420C-A0D4-95532FF5A1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8C19F3E8-5375-48F5-9C6E-A208109B21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751EB047-C5C2-4EF1-A7F5-FAAD57E206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C9A1782B-9470-40F0-8F10-D5184CE32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2EE15B20-129C-414C-82C2-D6C1554C42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0AB0C593-5BDB-43B2-9325-EF37F00E3F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F7B8AAD2-05B3-4A29-A90D-60407BF946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B71DC525-3D88-4303-8A3F-5888850107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50E18981-23F0-475A-8922-AC14FD730C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6F081752-826E-4A97-9F12-D2AA7433F26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5E87EFA6-4B7C-4791-AB9C-F377758E6F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5C3467DB-6FFA-4CCF-9FC3-6485608F3E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57F1062F-17F1-4F2D-BF3F-80901766E1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D1DA7296-CF44-4B04-96C6-B8AC218CCC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25938344-2293-487C-80AC-F2DFDDA2AA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CD5CCAF6-E21C-46ED-B9B0-92FAF8E3B7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CB13303C-6D00-4EF2-9CE4-3818B43643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BE70760C-0998-4413-A843-BF99FDEA42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03DB8450-39E4-494E-9D27-B30B6403F7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D62760B3-19A3-489C-8D5A-8C7EF1006B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602DF2AE-785B-46F3-84AE-90E88C059C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4F6334AB-6581-4EFD-A985-25FD36C933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0ABD6702-6DAC-4A04-A1DC-6510AA5991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FB196E8D-9DFA-4CF3-ACF8-ADE63DC407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C7C63B44-ED3B-4E64-931E-B0C8B35409B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E05858FB-DFD3-4AA1-8A63-4B5165EB50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A17A4245-C523-4036-8A1D-BE0A1E3EC6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9D828A9B-CC86-4CDD-8199-D5ECBA1902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B82A13B2-A02D-423E-B7AF-4648A77D66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9DF03582-30D4-4A33-A063-00D2B8FBCB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9DBB9024-C447-4FC6-8BC5-4083FDE361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3C5E6B94-E1ED-450F-A424-1A61D71740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E514DE03-F967-496F-A8F1-2F9495F6D6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4ADA1C2B-ACFE-4168-85B7-E11B7FEC9C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20BAF0A1-8758-4F35-8430-772956C3D8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CFC980E0-A1D2-49F8-849F-E4448EE843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1E29C0FD-DF9F-43A0-9979-25F04B8E13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711A3B83-20D1-4BBB-861A-AE86E20D7D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9E24D9F0-E8DA-43F8-942E-CDE85DC852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8BA2A5FA-D7FD-4568-A9C4-806997C6AD3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4124EB94-0D9E-4000-8508-4EFAEA47D9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DFF598D3-E545-4F11-BD63-81B73FFF52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30A669DB-3A5F-4CB3-A176-00767E08B0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F8DFC828-7025-4663-A50D-75D80A830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B595F0C4-E0D0-49E2-A5D5-CA3268DB3C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6D788AA8-1D65-45B6-8D38-4A27F27613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9990E14B-0373-4AD7-AF8D-39F9544936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4E45A7CF-57B7-4C37-A987-3F4F02DC3E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5F19B6D0-A23C-4504-B207-E6CE3162F8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3CF11897-C472-422C-A709-BD2A4F5689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59259210-9674-48F7-A662-C844C5333C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63C46879-5CBB-4272-B494-A3703538D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96765A21-8FE1-40F2-9C48-D4CDB02CD7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F76E8F15-8B3D-43C5-9C30-9FEFAD0BAF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648C946E-A071-44FE-ABCB-BD50E9D0B0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BAAF6F05-6EBC-4E5C-9C84-16019281F0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A8177E25-B2B1-4633-B2F2-D815E33CA9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7E899A16-5CE7-4DD3-B0C3-F03F66B441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45291D6C-765B-4A7B-8746-93E70DC5C1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2A0BF807-CC6D-4D56-9FF7-68F001EC12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79C44D62-1454-4630-9D39-3326282D16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C0F777F-3D9A-4EFA-9419-005AD135AD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92813E15-1CA2-4DF7-BD3B-7358AB3C16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8DD5D33-9449-494A-B8D9-FF50EE5EB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0B83C930-1035-4504-8317-2AA098B1A1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C1EF6893-65A4-4525-8C32-C9B82361A0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4CFCA1-CFD4-4A19-A235-AFF764D5C6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7012CABB-CC10-4F83-AD4D-394E63470E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57F4791E-6382-4EB9-8C5F-C64C58074B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F785C577-A354-468B-8128-C2E9F56AD4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36F62A26-D8D5-4BD5-BEA3-918298850A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71FF8BCA-B339-4B2A-A40C-99D98A5DC8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FE40A874-F257-4FBA-8031-69497E5712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844E0193-D17F-4EDA-B4DC-392AF693E1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27ABD231-02BA-4AFA-9C2C-EF9BAD24C0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23722A84-4BA5-4E76-A26A-35661E6182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BD7D6DAE-A28D-4A48-8512-C8626C6FB1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EEC6A78C-21E6-4F59-BB7A-29DD574EC7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A2DC8645-3E4E-44B2-B42D-4E50ABA70A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9C75AF6C-5C3F-451C-8EDF-EF852D6B44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F79D83C3-1FB7-4317-ACDA-43DFFEA63B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5B706743-A607-4E9D-B344-18444F035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00650257-48DF-4FE5-8226-28E799B0C9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805F1FA4-F16A-4A4B-8DFB-D24B07DEE3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5F2CA40B-465F-465A-BFF2-53FDE1F384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90557345-64BF-4D06-BEAE-C60E9656C1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004DFB82-D65C-4E45-83FD-4CBC45AC6D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8BE097D0-C19F-4849-9627-1A9C67985F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5CF6E191-B70A-438B-AEC8-A957922754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7C9A58CC-2142-4C22-8522-AAFDF87EBE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0E596EE4-ECCF-4ED9-9AE8-289E7A8B64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89109FC4-9004-4FFC-9E68-21327787B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0BC54FBE-9E35-4209-B382-FFDA83FFDF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12CF6E38-675A-4DEA-9BB4-A7E4ECB966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A6E8E74C-4BA4-4188-A5E1-2A19E37BFE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E41303FC-C8A7-4E22-836C-B771CA2588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3EA7ECB5-06B2-4512-82DE-3952DA8AAF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24DF39B4-5048-4D8E-BFB3-B233C99514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30D8DED8-0862-4D1D-987C-2A14DCAE40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C2A7752-9A4F-430E-B79D-96848B1BBF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BB5C6D34-3B99-4F7B-9915-6DF1681C46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D73E16DA-CE36-4FB6-A81E-10AB5124B5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5A483861-DFD9-4C89-AF8C-B0A4681414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AA9561BB-BB8C-451D-A35D-0C520B8AEF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20BA3A78-09FB-41C2-B835-6A09CA5559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BB47260E-7A38-458A-BA5C-46AF4CEB06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E68D003B-AC3C-49C8-AF5E-CF96429B74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20FED49D-08DC-44E2-AA79-A2F2D84C76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88FCF01D-C658-4D08-8B91-8DDA782337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0851A98D-BC9F-4178-B948-9B7A0E1EBB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DDAC8C31-4572-4D93-8937-4E917333F0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9BCC0A69-C782-4B89-AECA-B8561D19DE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BBFF0596-EE3D-429A-8B26-BB8E9B6D6E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F3A32B15-015A-4F90-9490-E17449EFB5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A3D485BC-B332-4E0E-878D-D6E0F12858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36659679-E8DF-479B-9AD3-446FEE3B53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1A76C997-920A-45C3-A544-7607FBEE9F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C7976AEE-AA70-494F-A3E6-05F4ADC416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AEA9AF15-4F66-40AB-B8D8-CD5A55C437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06CD5216-0E30-45BF-83BE-4A50515198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C33E965F-5D8E-4557-823E-21F8BA41A3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51FDAB6A-8698-4F1D-A289-90F96101D5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18D64991-3571-40D0-AA10-31AE556952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75BAA79F-D5C2-44BD-AE00-9869561855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84C26D7A-0702-401E-BC04-44BAF9B7E8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5D1D55D3-6C9A-4EBA-BC38-3E9F5DA787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3B964E62-322A-48A4-8D9A-8719BAEAF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FFE6A0D9-13FB-451C-81ED-77B92EF250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E75E45F6-D463-4AD3-814E-3FFA957055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EC51E7CD-03D4-4981-A24F-206BD36146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4C90204A-847F-40AB-845D-6121A6127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BE9BE9F1-C4CA-4AB0-848B-020E57C56A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2FEC3C6C-3FC9-49CB-871B-2C39909BC2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32209AFF-7E77-4BF4-843C-01B792EE4C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12DBC50B-A157-484F-A202-EC1777BABE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BFBE78AB-9E51-4BDC-85BE-7047F5ACEC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B558CEC2-9F13-42FB-815B-0E6B8382BC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F1466E1E-E14A-4FA2-A07F-2AD19ABA5B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F4F7CD1-9185-4E49-81D3-EA4F592298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B51252C2-978E-464A-A91A-F744489783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D08E8439-7F1B-45EC-BFC3-E095FB496D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08522008-ED01-40DD-B260-A4D37515F2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1C144ED1-9D48-424A-9431-971DE9FF8F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97823926-C25D-4661-BBB8-72F54844C3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1AB63339-0AD0-496B-9EBE-C637A2A9D1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EC229D4C-E8AE-45DA-BBA7-34652B4244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6363410D-9F8A-459B-8CB0-AEF3EE436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F20E1956-2860-409E-B8B2-CFB2C19A60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83E44F77-8095-4A7D-9422-2644E38C30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428C038D-F3C7-4153-89AA-7E722D9139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931A1E5B-F1A6-4E83-9F2E-30C5ABD703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00F77826-E1B8-4E1A-90B5-697FB83C26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EC7E4F94-9800-4BE0-9B6E-09F7925ECB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9079225E-6EFB-4D10-AC65-8B88F21081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34CE5D56-7021-4BCC-95A8-BD5AC5FC1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E3945638-0AE1-4D55-BF88-C5A9C4F18F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E932A775-AE8E-4863-BCB9-1F7901E5F6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6678E57E-8CDA-43D5-9E03-484C4763D9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77ED278E-A2C8-4E4F-8014-B267DC5696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69DA7AD8-BCA7-4ED1-AC73-A400BA6DE4C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DDB6DA82-DE0B-498E-ABDC-ED114ED8B6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6D3BAE1-B296-4EB3-81DA-42FB5A9A75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B0620C96-5A2F-4600-B731-38DA5340A7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7F744E91-7193-4C1D-8CE8-7A88F9EE8A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5FEBB0CE-2CCF-455B-84CE-42CB302DCE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DC474D20-B9A4-485B-A73A-0C3D9D0EFD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140DAAF-E795-4073-AD12-9E18337EDE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E54C18DB-A7F4-453B-A831-448106B1D0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6F96A7D4-9F49-4102-B4B4-A28A89A59F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89DDCEF4-30A9-401E-B07A-68612C0BCF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267ADD55-F9AB-4C02-ACF9-B0D62C5797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94B8AE09-C6CF-4AB9-8E6C-37535223D1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9F046726-82B9-4EBF-8A7B-1AEB4E9D79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073E3CC1-5053-4EF4-900F-542BF7123C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30539740-489E-418B-BC3E-30D955C0283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86BB3A17-40F4-471E-8405-33B391882B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A38EA6BC-8412-4E6F-B93E-3E71A0621A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774E5893-41BF-4832-9DD0-321745EF75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E18F168D-51B0-4E8B-9307-2A06B2611F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CB0038BF-17CB-4ADA-A738-E6E3DF6A80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D78E16EB-F90B-495B-B5D1-CB454B835E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7BDB1FA5-12C0-415D-A5D5-79E68DC348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57E10DF3-4BC8-46BF-B2AD-6A5683E969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D6AA28E7-A254-421F-9D9F-DDD139A0BA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C36F6BFD-0B0B-4C40-A81A-BF7F5C4113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8D124579-2EEE-42E6-BDC8-F5276F0637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A712BD8A-5624-42AE-A076-CBBCE6B03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E67F4091-E6F6-49F9-BA97-6AF304C4D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59502B33-4162-4EB6-A025-7882B71450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B8BC8F1F-E3A6-4A99-B849-15A526514FA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B52FD7D8-B562-414B-ABC6-48254EEC52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E0EDEFA3-CE64-4D1D-9057-FFBB5F4A6D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8084558B-BF64-4D58-A2B1-55579B4A20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AA17A933-35D4-4083-83C3-0F1F3679E3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5BB5A3CC-6FF5-434A-9A9D-7F7D06576F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A2B0BC8D-7371-431D-A44E-751C88F20A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D5AD3184-4D06-4CC5-A1FC-5C0AE1AB5B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71DD58DF-793E-4617-B56B-9D226217D8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747538F9-C334-40AA-AE56-45168D3C8A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BB1E53B4-7658-4DAF-A5FB-F3919CC1AA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3801592-ECF8-413D-B7DD-18A46B85EE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A5F8E156-5A7F-4E24-B725-6ED6B38237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AA60F96D-2A2E-4986-9480-ABDF0D7BEB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4FB131A3-5C60-4A0F-9B98-CAB0D5C984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85DCC10C-1383-4657-82FD-4A1876235D8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83E45728-4BA6-494A-9061-4A4F015248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33A077EB-62D3-4352-A3C4-C0B1C6AABF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70EB92DE-C6FC-467F-9573-C91665D150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A48D0B94-315F-474C-980F-930BF020EC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483016EF-CB2E-44AB-AC29-30898E39D7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A43350A2-E7B8-4526-9D29-8680D31848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937D3B1B-315B-4C5C-BE28-5CF4F648F0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5EEE9609-EB10-4A91-93B9-E22D7F7B49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D47AB385-9A2E-4386-A812-893A631AB5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EDF2BC4D-B8AA-4051-ABC8-8F5434712C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FAB9EF3E-6270-4A23-B107-81E4A3DE14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8EAC6D51-13C7-43CC-A4A3-B3D1FFB8C0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5B00B588-B301-45D2-BA13-B24B8A36D0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086E3D46-2DB5-43DE-A5E8-6043B8356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053F30BB-F3EB-4E3E-AA59-9E9A5876EB8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286272BF-E1A5-4287-9E36-2AF4D62124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E9DDF9F6-A670-4590-BA6F-BD696EDD56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C202D7FF-7B69-41F6-B8BC-975409F4DB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3613CBB4-249B-4BAC-B8A5-E7716671AB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38D343CD-7A3F-45A9-9462-249C33FA9E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CF536604-B0C2-4EF6-9828-1E503FA725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D733E23C-CAB9-45B5-97DC-376FA27C59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31B4998F-C8C4-45FA-A2D6-3D69F79A6B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57C66A5F-6A82-44B4-860C-F6F901A0B3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E5E0A1EB-1269-457B-A8D1-CF2D2DBA1B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D388A54F-A348-4FDB-8196-E7CF5DC204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A1A0E0CE-C385-47BC-9C17-4033FFA70F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60B0BAB8-75D9-4362-8A64-C59AAE6592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1B7107B4-114F-480A-9A9B-33555341A9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FD9E6E8A-F37F-47C1-9252-60F1A00008D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22F917B6-CA5A-4E10-9DB1-F3F15ACFCF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0A9CC589-BA7B-43F2-AC5C-49074C8A24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80681E77-77B0-4FDE-8636-FADF6E73E6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E91D1259-99E1-4272-9DB2-2A37CB3F87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4CE639B-32B7-4FBB-B98E-AF9FFCDEF3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C1C189A3-50E3-437D-AAD9-994D211D1E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AC1F550A-4496-42AC-AA5C-AB94B33B7B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0DC95EDB-47DA-4121-B323-72DF5357AE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FC5A5FC2-1312-4424-93F1-F6A1C303B5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1911BB55-6379-4B05-BA19-55A8121BEE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E4886A47-020D-4986-989B-BBA3276781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8E94C457-250B-4424-8EDF-AA1716EE95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14F693DD-5530-408E-B47A-E9D40D1DD8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B9B789CC-D23C-4E44-8361-32F6F29892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B88C94D2-5490-4637-8360-A1E0C8A6BD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3F0F565A-ABB2-46E4-AD12-4455D34C19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E4E661E2-602A-401B-A4E8-8580315076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0379DF90-B83C-492F-87A3-6682D0544A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23EF9104-6B70-4A33-A64F-2813953158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50E1B147-7553-43BB-87D8-50AF3DC724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D8E5F95F-E596-431F-8E07-177F9B5FCD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8349F6C6-7BCD-4492-9402-FA87377585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1A585A3A-9A5A-43BC-BF4B-445FE563BD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2B505F5B-37EC-4AA3-95EC-DEB596F9CA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FD4E4F09-9D09-4490-81AE-9000FCE68F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1D39808B-68BC-451A-A804-FC51492612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B6545B38-00EA-4DAD-964A-3D2C658537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A3FF1B28-B34E-48D7-8E69-1AF10D718C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3FAFFE2F-9F60-456F-B82C-358B5F1D33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717E30CE-CF1A-46C4-BD34-A55E9C9560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AFDA3E40-3F0D-4B50-8099-60E7B4A77A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8DDF0E34-1593-42A7-B061-8513E25171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19F7240E-AF5A-4056-A2CE-CCDB9770D0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BA6D160C-A235-4896-82F4-06B68F6B04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B2C278E9-721D-41EC-976A-F69FF1909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0490709-1DE0-4084-B63F-7D45FB8304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4276B289-3F42-4AD8-8424-0489B3B5B1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A4169B30-C229-4656-950B-AB220EA7DB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2290AFA5-D65A-4262-9105-369107559E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357F62C5-81A9-450F-A9FF-9A1FD6FC66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8BF4D273-D46F-4111-BBF1-14C3E292E5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C1C71974-3880-4066-B4ED-E22E5CFCB2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BEB562B8-329F-421C-841C-5DDCCF788C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B72B89ED-22C7-4B47-B9FE-F034B95445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6B2DBF2A-420C-422B-8184-642EBBE523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3B5BBD61-A7EA-4537-8563-EB7A6A89AD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274D2388-68FA-411F-A5C0-517E8CC392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0B64EAB2-40CD-4CD5-8ECD-453DCF0CE2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E6028852-35F2-4442-B5C4-C153229330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E2B3DCC8-D956-4CA6-AD73-4B2E1060B1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D27D06F7-C64B-4511-B776-71A33C568F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570FDBE4-02DD-41C7-B457-6A8FD48E7E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5BC89E0B-BE55-4B4C-890A-10F8FA8F4B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58A436CA-EBAF-47E2-9BA1-DA526DDF7A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16E7A242-0475-47A6-9995-57B332BAD9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002A6B53-B4E9-4337-9160-2621C34283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890FBEDE-CFC8-40A0-B8B5-19ECAEE8CC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691A07E0-9A76-41EC-8256-0E5C1FED53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2D877E56-A04F-49C9-8270-DEE05DF96F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4D3AF867-F6FF-41FA-ADE4-129AD9FBDA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6940839A-A072-49A9-BE82-888C9021B2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327CC9E6-D6A5-4D25-83E5-591DA6FB04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72469529-A5A1-4232-A4BF-4322847BBD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6BCDE448-9D46-4E0E-A2D0-80132AC31F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E44F72C4-6A5F-4068-8949-FACE42E2FC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65CDC896-FE9C-4E43-8631-945B60147A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F8270E7F-3D3B-4A76-8E59-72585AB760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2F8C7B87-76F4-4471-A492-7A767ED6A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75048E16-6526-4AFF-B972-E3C8B038F0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D16E36D3-6A3E-40C3-9E3F-417058A93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805EAEAF-0C77-4243-A41D-40E2F366E2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7EEDE3DA-899A-4764-9D91-3267F5C0D1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2386BA02-C0DB-41C0-9D0B-C04E822052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02937C31-3B67-4852-9203-9EDE383DBA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BCD78FDF-46F8-49B9-B91D-CF4FA856D5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F080D0B9-6865-4F87-8590-EFD74B7199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1056646-3977-445C-B01E-9151E7E7AA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63453ED5-B057-443B-B101-AFE3CA5FEB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A1C69D8C-701F-4FFF-BAD6-73CF2A6F1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31340214-B462-44EA-91BD-9C4CDC6959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343F3300-FEEB-49C8-8B67-00C97B3CD0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50C8A8B8-4AE3-494F-90AF-02FA9B7DCD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FEBAC4B2-CEEF-4331-97B0-60B56F0BC7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251D7C63-AC23-437A-B1EB-8D8F216C4E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186BF433-DD4B-49E3-85AB-CE46D3ADF5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12466513-33CF-4789-B0D5-0E7A14F8E3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BD145F55-B493-43A3-955D-BE1DF2375B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4F22A799-B3E9-48B6-BE55-CECBA53FBA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7D183ED3-F6ED-44DB-B50A-12ABBA6EE1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FC77BE95-CE05-4A66-B340-46B6559460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EDB9DEEE-0140-4F57-9975-909D505684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7D88A188-8F43-4BC6-A0D6-D1159E3C65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CCCD9D34-1C72-4D8D-BC13-D8F5700743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A06FBB30-5F34-4E9D-8CE0-C20E0DF3C5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06B77789-3CC8-428F-87EE-904C8B0E4E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5E83E8CC-60F4-40F3-ABEF-5E9EA5B98B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8D0056EF-6E97-4B1D-87E3-E42C7FB156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11381DCC-950D-4162-957D-411A5A70F0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53D8789E-7058-41E5-8E7E-4CE35F0A5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D95863F1-D603-4377-8A60-C7D948A75A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947B5D78-0416-4E2A-AC10-98108DBF2F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AACC515C-84ED-40A9-99BE-99DD96C8F3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C235F684-6E41-4531-8BDC-12B0D59339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6901C135-7451-43EE-9EE9-6C33ACE5B1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278BE7F4-598A-4FBE-B842-1A0A179B98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C6EBED1C-6D7C-40FE-BB14-F53005C27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CBEF8E51-F8EC-4755-9881-A3AEF06B7E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777371BE-DB0F-4D68-86DD-5E3CF88BE9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B70EFED7-7A62-4955-9814-8607AD8798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D2088449-6EE7-4265-9F69-582C2EB137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251CD447-D9FE-47B5-81DF-C19B780111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DE1946A9-45B2-4B4B-BF5D-2A8CBC689D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3C415D68-3FFD-4B6B-AA53-C49923D3F7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15878C33-C93A-45E9-A6F2-AB221179BF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1F531DDF-FD68-429D-8EDD-38F0633CF0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7996547A-F0E7-49F7-BD08-AE86429D77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A38D8960-6D12-40E4-928E-EE0F9D31CE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3EA7DFF6-0CA1-423C-AB8E-60608BA69C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1E00CE7D-772C-4E55-9E7E-25ABEBAD48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F954C715-6E43-43E8-8746-802911AF3DA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6B8DBE45-8146-490B-9666-1BF9C301C3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86F531A2-24DB-4640-B0AC-9AFE3A1719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ED5B2D86-518C-420C-9DBA-925F92AC02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36E234E4-3F12-4D1E-9C78-AF2F3F37FA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E790D077-9CD6-4FB2-A56D-520BC21858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6EFE754A-19A9-4F29-BCEB-4911E68EDF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5AF88487-DDAA-42E3-B66F-E6BA485B89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7F2465CB-0C24-4C13-82AD-748A7C4A22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B392586C-E5FA-4D39-B9B0-BD1BC8F821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A8300388-DE6D-4FA2-84AB-ECE3571F2B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CBA99BC5-F5A3-4821-8158-2B517548A9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489CDD45-4BD2-446F-84B0-1C9195ECA2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776BF072-DAFF-4AA2-AFE5-8D834C7546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70154312-28E7-4A97-989D-548C6255D5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4FDC5E5D-CFBA-4A64-A97C-65B8982B3B8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DDB678A6-D054-4AC6-80F6-2058DD65D0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5CA47E28-53EF-4552-B9C2-F1AB027587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C2E60102-65AF-48D6-92A9-A525E59670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E32CA605-87FA-437A-882F-223D5CAC44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0D01E1D1-A0E1-4BF8-803B-61443F0DB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E61C9599-6292-44AF-BAA8-527260D29E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2A974E97-E300-4774-8797-7CD7FFA49F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C534E9E6-FF21-40C0-BBA0-07A79B36C8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E4CE7BC3-EA84-488D-B8B4-358EF95D6D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6C50FBC4-3CEA-414B-9DDF-2C4157367D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F15D5721-8797-4230-8E40-A520967FAE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D74142AD-92B4-45A3-B47D-9C1DCBA53D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39DC3EBB-5172-4CAE-907B-D97D36E04B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F7274EC5-0336-4A51-8D82-C79E8440FF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F611F151-9D86-4423-8C8B-4C6A7DDB6DE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24D840DC-8EEF-4579-9CEA-569B64BFDA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D56A087B-FCC3-4177-B1DF-7EAAD75709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3B285099-7E73-445B-96D6-D58A524336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99E8E7DF-024E-4D6C-BF93-8BD394F2E0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69DCC985-23C1-498D-94CD-34B3E94C4C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B6CF9B6B-F872-41DB-942D-1F24283204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FC3AE21D-E0B3-491E-A765-08B5887EDF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34B069E8-3418-4C75-B6FB-9925F46888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5D9D3922-393C-471B-9C62-DD42DCEF5D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35F1EC27-51CC-4C38-B59A-CBC9FEB8D7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37E93728-3862-47B4-AE75-9239886355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F45AF565-3C47-41AD-BE0C-E8DB79ED82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66BFB2E9-9472-4F54-9714-63E30103C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84E69CCA-50A4-46BB-82CF-14E2EDCA4C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06E5F3BC-18B6-4770-849F-427B8946396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F01774EF-291A-4F65-A6B4-7BFA7C636C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0CBBBB04-C0D9-4486-BD57-D6A7F90693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8BDA2109-CC4C-4428-ACDF-4A88A70D3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700EA067-C2FE-4EFF-A381-27DE3E11CB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BB5BE0E-97E2-4916-A780-6BB21882DB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9BC0FD4C-A5D8-41D6-A56B-B3A4CC0CB5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E1941015-A660-40B3-9332-A3B0F4A658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AC06E2F2-9EE0-4937-A57B-0D25174924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FEAF4A21-4820-48D6-B5F2-C29363B093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3092D209-11BE-4022-9085-4284EB4D4E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AA5D5B00-1E8A-4077-BE96-53AAB0A04D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398EF581-6DA4-4571-8C2B-AF142BE6B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E88BC6A3-E356-46D9-99E4-3122797F21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98B0503-5AEF-4470-8D0A-4009028669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39F6F468-9635-485A-AC5C-9A6123CEDD8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63BDB7A9-DF97-4A48-92E3-5FA3E17078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1B0E0186-1938-4CB2-BF3A-1C3D04C087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3C649E94-2195-4E52-8581-1517C8C510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83052E44-DB25-4981-A95F-166339A9EA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E3C36670-5EA6-4016-B7B0-1C6AD16148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AE7E171E-219A-4BF2-B7B6-6FF742128D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D43B9239-09BA-465C-8E07-A436901FF0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4775EB09-E062-473A-AE5A-B1D09C7179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3A66A891-358D-4924-B529-736FC63F23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06234E3F-308A-4976-AD72-2398F33FC0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FCFF570-7C91-45CA-B64E-64085E2DE4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59BEE9AF-A738-416F-9B2F-974625237B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3250F3CC-FD23-4727-BD1F-10580C8525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05D9CCF-7CDC-458F-9F8B-EAD358085D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B032BC31-24E9-42A9-B21A-481521810DC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C4348A90-1DFA-4ECF-B9EE-0D517DFAFA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99329D2A-7A4A-4F76-AC70-99F6725BE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1BECD5E5-D605-43F8-A193-5F88144BBD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D461D5F1-9706-459A-9C64-55EB2DCE21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C0369BF1-BD2D-4374-9FA8-A51EF74E8E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79F401F3-2F37-4BF8-BA77-414A7913C5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A2049B4D-13F7-4492-830D-89319C4B39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70D00C58-7BBB-4F84-B49C-A9873A0C82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A6862680-1294-459D-8A13-40077C9342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92E454AA-2058-4A55-B55D-D3188C5765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2E7FEBDF-050F-4F5C-8FA9-2C43E836ED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9CCEF77-A7BD-484C-AE09-F98E1F5D91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45B6EB5-7EDA-4E2E-881A-C166459A88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18D0ACDC-3555-4420-B749-E3E2528D73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3D56A35C-138B-4453-B173-58269AE88E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D0B76A74-34A4-415F-A82C-A74C151E1B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54D848A0-024F-4612-8D30-79588EE366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6A523D5D-96E8-4833-8362-95E0D0E510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5D17E30A-C993-4382-93DD-DAA06AAB3B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042E0FC1-2C30-420D-8508-747F5BFBA6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9FA4EBE7-4B94-493A-8A32-E5465F8C83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58C73BA-2953-472C-9ECB-FCCC08F990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D1F03615-CE65-4819-9359-C1817551E6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60A594EB-C236-44C1-9C48-8670973954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C74EDC9B-DF54-4B9D-A721-2FBE07526C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504EC758-EBD4-40A3-BD39-B902972440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16518BE0-3EE2-47A3-BC5E-41EE2C5F05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DF730886-A879-4749-BD01-705CBE69FB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DB5E8E36-2D8C-420D-8F8D-770E09C98A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80CAA59E-28DE-4D9C-BBC5-F1BCBC779D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3C3C2B29-AA2C-4B45-B110-F528F06714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4BBC4454-E73F-4C51-9F92-19ADBECCE2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6C583086-FC63-4E0C-B99F-9D28B07D9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F8FF08D1-B899-4C46-97F4-41A666C846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D907FF0-30B6-4254-B87A-621122804D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BA2BDA16-C39E-4DE2-B087-0C5242C0C9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0B74E998-1F4F-4F0E-B71F-85F3667828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86A040E-128B-4CE4-9297-5CE682E0C2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36C1019F-BB8D-45EF-B438-DD5E26033A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15AE9366-FC83-4F5E-8A0C-1DA89DC516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21949D7C-078C-4232-95A0-2E806615D7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695993F3-283F-413B-909A-33AA45E38B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37EA8BB9-C844-45B3-994C-30DD690C16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CAE6A551-0817-48DB-A379-5B31F0B46D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F03BC336-785C-40F4-B682-FDCACD4BE2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9B452077-E530-4CD7-809C-0E182B2FAF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C5EFEBB0-3094-4AA9-8008-5642307A3B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0F930E05-9E67-4844-B56C-94B5D7DF96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DEE31799-3515-4722-822D-D148950D7E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9ADABD48-6FFF-442B-8FE0-C3C9959713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69D6D939-13FC-4E7B-9579-AC6811ADE7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7704DEEE-6533-4DFF-B819-E17881EE7B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6F14B38B-008F-46B7-89DD-7A7DE53DB6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4015674C-683D-4A27-A730-C2B384AE6D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8B1F7EFB-CE70-4CD2-B2C9-A24BFE594E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040EF128-F356-4EA7-9286-74AA180B17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E95586E9-676E-4FE7-8C86-CF54154001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47E7DE4C-2844-4953-B6AE-F357ADC52C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B2B2EF50-8D81-4F59-A02A-8C28941128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C0CFFAD5-3D79-421B-9F5A-5941FF10D9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69888055-2AF6-4351-8B1A-F99C8C3358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9B58EDC6-2336-452D-B356-8A20C89224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9914D870-57E8-49BB-974D-EC02864381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CA61339B-3A60-47C3-8B79-6AEB82DB55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BD6C24D0-1EF0-4686-ADB8-B8ED1648D9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1DCD8BEF-7DF7-42EA-86BE-56CE28314E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E9EFD719-1BA5-4F7A-81C0-1648A7811E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190B21B2-EF90-4C57-8255-F2090E9259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5964BF92-4E57-4C97-A586-0BB4235F03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52DDE7CF-0E5F-46FD-BD6C-AD46114CBC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B4AF5361-7C52-46A3-B386-5EA1B08B89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C7292C35-BE2A-4FB0-9131-D29E132523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509F4909-4674-4420-BE5A-22A1937EAF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EA48774B-02D3-4033-9A3E-E7FD4080B1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FCE3CDF5-8E77-4112-9240-28C51A5D1B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E8E7AA5E-2EBA-406D-AEC8-C2EE04F28E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EC6EC652-576B-45D8-9CD5-318136B397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0D36D150-AF8D-4092-879B-B3FBE61527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52817A63-FFFF-4B19-8FD0-E10BD1C9D1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C1A5C9CA-A834-4CF1-8C74-EDD592BC22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30BB2694-BA00-4FA4-B8BC-D7DACBA59B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A06A501C-33A2-46DD-9009-66C72790D6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400755C9-2BAC-4607-9545-CCD0C32554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1FB6BA59-D7FC-4A74-B178-8839996AB9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BBD3FF4C-0394-4E2A-AF3B-9168BD67A3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126887A-E041-4B3D-87A1-4D7D08C375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70ECD43A-2725-4C17-95F6-D8440688C5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C8BFEEF-0124-4FD2-AE93-1C1F524381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648ECDB5-7C0C-4F27-B07C-D9F546F597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4B0011ED-57F0-4BE7-8727-886E2FE74A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DF32A3BF-280B-4727-BABD-6504C59E7F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5D6EFB54-4D04-4F57-B6BA-610D7D77C0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78532456-05A5-4753-995E-103702CB6E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46A83CCD-20BF-4001-AB07-A0B4CC9ACD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595345AA-302E-4E94-8A7E-3BACE91D73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508BC029-1770-40B6-B230-40CB46048E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C318B968-4C0B-4889-90DA-57CFE4614B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FF8D10FF-DBFE-4874-932C-0738EBA24F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932E0EC2-C916-4305-9C86-9EC0571F2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BB3881A8-7EA8-4D8B-BA9B-10F16997DD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3EE9658B-0F95-43F7-A757-F213709205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DED69456-D57E-4ED2-B2E3-91B681409D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518FBDD2-DE57-43BD-97A3-B0A820CDCF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7286B3EE-97E7-4372-B944-009A642B08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B87FEE31-1EE3-449E-B73D-E8D3A711C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78831FB4-B6E7-4F9F-B3D3-867D995C11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775FCB19-358E-4EB9-ABE6-0E65A5BCE0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F5F75F28-DD71-4C82-86E1-8FE8CB5D18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24A1C93F-499D-407A-A6AC-3B27C95007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7632B367-E634-4822-AB75-E0D9359516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6FD2ADE5-7CE5-4455-BD0E-4824F7031F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8716242F-5C31-4A97-9F42-3E0D850309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9476D0B0-AC3B-4CA7-AC3D-FC2F6CAB44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DE94216E-1DF5-45EA-BBED-4FBC541DB0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0836F653-0A0C-476A-834E-6746FB5A30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47E3B3CC-1817-4B7D-82EA-C93DAFC5CE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E2E87C29-3F52-4043-9223-5905060196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CA53BE73-70DA-4423-AEFD-72B70E42BF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E53BB38E-0889-4460-947D-92B90F2385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C3EBD430-ECE9-469E-B3AD-A61E20FE5A9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FBB9FFFB-285E-4122-A049-12F8995D6F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4752FB97-1E46-4999-8E08-8A240771BA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57C1F3A5-344E-43E7-8890-AB05F69B8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1EB2C489-B2B2-49FE-BF25-410D0FA23A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63245BC4-036E-475A-91F4-98EFFFEF22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CE587C1F-215C-4F99-BDF3-FE101BF299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8625E682-50E0-4DF7-9C22-748DEFC44A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0D0A876C-641D-4E96-AD4F-DDACC25F69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600E558F-DB43-4B26-94FA-0ADB1DBC5D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4CB7B9FA-2B0D-4E9B-9873-AFF3F1D82B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52F448C1-49AA-4697-98BC-95C2B3F635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3293D6DA-2464-4F33-9E45-08EC776A33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6E3429E5-5F0F-4B48-80DC-57D15CADEE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D125F898-6D00-430B-93ED-EFA8301BC6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4F0BCAE7-D804-4A6F-9A26-AEE27494B1D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3667093E-0FCE-4FC1-AF0D-8F70BD824F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FC443904-F65B-416B-8244-BD5667A6AC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C98E97EF-9F14-4C24-9B32-04E43EBD1D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2C6B9CDA-295C-43E1-B8CC-F3E543F857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E03218F-53BC-4E0A-82C1-50C90E49E2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27977414-584F-4A7C-B965-C6D1C35336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74F83EBA-D4F0-4ECC-8407-52EE06C03D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EF911B5F-CE1F-42B9-81C4-A84B8859C3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645695C2-CD4C-4852-A3D7-1CC2A8051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EB9526CE-0F32-4267-8E51-36AE1BA3FF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2E2D80CB-0C76-41AD-90D8-2C388E865B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2CD2377F-565E-46B4-91B8-F0E6486430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68388C14-C059-4AC4-9306-21ED906910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854B1D25-63FC-49DD-95A6-FB0274A27B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155A56CA-7EA4-4706-B25D-8F3839B4B2F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974A5642-0AD1-4DA0-8446-4B37C390E0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50E84A6D-8B76-4C2B-AFFA-BDF956F67F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4D44DCC9-B773-4C15-A8CC-AAE54B8351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BB9CAD27-E385-44CB-B92A-77AE88C81C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AC42AF6D-62BA-45A3-917E-CF33768E53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A28B68EB-C519-4FCC-B5F5-207813EEFC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2182860F-2529-4B1D-9CA0-4AA260FA75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C0769627-C850-4002-8F68-596C49592B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9B175CA2-4D62-4D04-9644-196D5BEAD7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17B613E6-429F-4DCD-AA61-ACD42F81D3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D2C02CDE-32F0-4D1B-8834-CB6003FB2B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2AED49B9-432C-4D55-A163-F5BE73F285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9A87318A-CCA9-45E1-9492-9810646349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29BC2468-E9F9-4589-B5D6-93ACC6AE59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1ECFE8DE-A8D7-4561-836C-19CE634F69A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D84E2E75-944D-463F-8E11-248CA6B9B0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13D348B3-45D5-4DF3-98D5-9924F031EC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E96B5BA5-58F2-411E-83E7-BACC7ADBF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405324DE-6BED-4652-A54D-17EA820FA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BDCD194A-8D73-4A63-BC60-5144ECAA90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8CFF1B8C-3594-4711-88F1-8F3BE28A3B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87A31D3C-E1F8-4BE1-866A-779131C5EB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00EC7EC2-85E7-4546-8EC2-DA53711EEC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A7F0926C-C75E-41A9-87BE-518C29EA3C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A5DD19AF-8066-4248-BCEF-67BB172A62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BEF8F5F5-CBB9-4CA5-A58C-C2D008CF7E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60A4A225-1CBC-43D2-A222-E312940796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37A602C5-785B-401C-9026-A94FA553A4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EA95CDC2-D690-4A5B-A3AB-CF5B852409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49917D71-48E0-4791-A2AC-507182DDD77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D331DC27-17CA-41E5-A6DB-DE5E83CC6F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E32B1430-D9FF-44B7-AA49-482F63FC7D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D815806E-53C6-44D3-9FED-3246720187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AD827DB7-DDF5-43AD-A4A3-1CC97488A5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FBE900B7-8B8F-4608-8DC3-751810AB89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A9C2B6DD-B1D3-4749-94D5-76AC018C8A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237D458A-AADC-48A5-8896-341A3008E9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361F550C-82BC-40A5-8A2D-92778155E5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51596EC4-EA74-435D-B479-CBA79A95C8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40E841F6-979C-4650-85C8-D1AEF9A35E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485DA4A2-759B-4B6F-9544-ED04D30A03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48A93C63-BBD2-452B-A3D6-EA81CEE442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0A1B277C-B5BF-4067-9478-63ECEC5A6F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5E05C867-26DA-4995-849B-8404F1F0CF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BFFBA399-4A2E-47EF-A368-B879E5BC4FF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2A445700-3690-4CF2-A74F-AA0235D16A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00F88C84-4AC9-48CB-9CAC-5E4697CC63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8D2188A1-4385-4E31-9A96-957F685D4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7536FFF3-0C04-4C4A-AE8C-84EE8F7A81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357E47CD-8E74-4A8B-80EC-F4D92C3B98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D73AAC5B-7A85-4A54-800F-C6E642962A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286971D8-9A3F-42EA-9BD3-5C9DC7F77C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D47D299F-19E2-46D4-B279-6AD9A44FFF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48527E3A-A914-412C-9D9C-4816B816D7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59889D0F-E4E7-49DD-984E-5C0C270D3E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E0FCF438-16A1-4230-BDFE-0C7EA48B00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E84791F5-5591-46D3-9A63-DE1F3F85DE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D848A4C2-753C-4A6F-A700-06193DFB8F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C3DCAAF0-693A-4380-B9F3-B74C10B18A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B901BF25-54F5-4392-A995-07E8AD8A75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C874FF57-07CF-4854-ADB5-CC974F7AD3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FA6FB757-551B-4833-B98F-705AB6771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88DDD7E9-A07A-48E5-83A8-50B7BB3DF8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8B2913DE-EB49-43FF-AB2D-5175433D61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BDF345C4-4C82-4CE6-89B2-F42C9A5AE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1D6B1E4A-8192-4272-979F-7265B648AE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610C2F18-C7DF-418D-A543-DF55E2A8A9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9A412890-BEBC-4BAB-BF03-A066662D88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88513AF5-C6F8-4FDE-9CBE-67607B9CB8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6ACE9B7B-835E-438D-AF31-BE17FE6875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9389C5CA-37A9-4B04-9C74-8F1C4F8324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895765A9-3A2A-4D84-8C5D-33A326E06C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B4D49790-5BB9-4C5C-9312-0779FD0D4A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FA0586F8-1C31-4BC5-9826-42D97AC683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F35B4DD9-B754-4A1D-88B0-37125A650F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6F96065A-E506-4ABC-BBEF-70DF716A26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EED08643-AECE-4A6F-A428-F48DEE5E1E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AAB1DDD7-7908-41FE-8017-81DA4B22CD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43B912EF-8EFC-426C-8AA9-E6A9F86B91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5ECF7895-8553-40F0-B5B7-CA537E9286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83FACC4C-A26B-470A-90EF-8687609BB2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0EB74FF9-A9B3-4554-9774-F7A0E5B747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BE59CBF0-DEA1-4BD8-9B95-FC2774CB95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2DB5C33C-A8D0-4433-A972-7CD29EB50B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C4169D86-08EE-46B9-BCEA-9D6AA64D30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B244776A-032A-48E3-B4EF-4B58ECF62A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261C5D1D-2D6A-4537-BEE4-66F9AB91AB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E3EE1E54-5BD8-41D9-B153-6E19A2FEB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44C5257C-DEE5-4EED-A9BF-B3C3A2FAAE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A0BB9642-0FF9-4062-807D-993AF4C443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CEC4F36E-CE6B-4871-A312-701E4ABC6E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86705916-17B1-4E05-9E89-86851A8B34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5E227E4B-772E-4205-971F-B3432F458D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4969E000-ABED-4F59-BA5A-E903B31802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65A9C2C3-2694-47D1-9BD0-04FFA3AE6C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98AD3B94-96E9-4C82-A088-768C7D150A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3A6C25AE-A189-4715-821D-011F91B7FD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164D9104-AAFC-496D-BA91-D08B635BF0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8DD97B71-3E8A-4C21-8128-51E9AC1971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F6A07D71-B211-497A-BC77-D2C7EF6582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BD9097CB-B0A6-4B9E-962E-0061AFBF2E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589F1309-E56D-40A9-99F7-703381E3D6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8AC71A6C-EF10-4509-8FA1-4ACC706F39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0CF00374-46DA-46C7-B9C6-84330F7D9F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4BB6EEAE-19F9-40DE-8DBE-5A05E7FF46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886FB8B5-5BA1-4B6F-A0A5-2625CFEE8A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EF24FE13-C3A3-4D65-A720-4C07AE5BD4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AE9C3EC5-D76B-418F-A68A-4B915B0AF2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FAC6F1F7-0F76-4A4A-B699-02254F7E29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07E2E4A8-F1FD-45C7-A48C-933201DE38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22971D3D-9111-46A0-9EE0-59DDF547FD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7F4003A0-44C5-43FE-B957-CC682426E3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A88279A4-8FE7-4905-ABB7-6886F30B9D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D01FA586-AC68-4CB0-86CC-4F99D6B4D8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337AB4B5-1121-4935-954E-A0A550AB66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5EA620CF-83C5-4551-AA81-3A7D0C5042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63145C12-61EA-40B6-AC60-D2B933EC22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AAB2F617-CBC7-4EE2-BFCA-8835FDD022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6C6A6F76-5F06-4EEB-88E6-0487878725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49CE7AD3-627C-460C-9F27-DA952DA33E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C362BC2-FB62-471A-83CB-23FC634705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93E65C28-6B7C-46B1-B1E0-D44FB86E5D7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895EE488-CAE7-4F3B-B539-BDFB8CF0AD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2FB64104-68DB-4569-A492-3A33465B6F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D9E527D7-961B-4E90-A9B4-BB83343F6E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0674CA15-A8F0-46C2-9817-A5893F7F5F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6D5FB27E-8F65-4A11-8A16-DB8B903B3A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0275BF83-5CC2-4BA4-8A36-62F0BCA55B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2C7661EE-A9DE-4961-9816-8A723A808C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B715381D-8E9E-4641-9329-BE82C6C5A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7A768822-E42E-4DE0-9AF0-D1E5825A31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77C21A84-9761-4282-8569-AB87C81DFD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BEACFB34-3443-48E8-BFB5-3B6387E79C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AE9CE1EF-BFF8-402E-B854-F842CF05B0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ACC34198-9E18-49FB-9A68-E4539B843A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36FF17BA-DD3B-4D4C-B1FE-B7F5A54149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228C611D-0C29-4CA1-837F-B58A2DB64E7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6395ADB8-48C4-496F-8934-D537772499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4C55D03C-53C0-4FB7-9E33-09B158C06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A19CCE4C-C96B-4DF8-8A35-0FB7071C0E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FCE564F7-77E5-4BD1-BCD5-BE03B5624C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E893BC8F-8266-4773-89C3-F7984EB79F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F613E31F-6605-4CC2-A5F9-8A7C7FE115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5700D975-E981-43A2-9C41-C609ED358C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6FF2970B-B9A3-4D8B-8880-5EC5BD7916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637F07C0-6F21-4A47-B869-84EA3DEC8A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1DF73968-4E53-4063-9137-96F93F3ABF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96724746-38D2-45D6-86E5-DDFD712941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7BFA67C-E29E-4EAC-B7FB-5688A64627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E106899A-9CE2-472A-947C-BBD4678CF4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60D672BF-0E92-464F-A563-7DF03059F7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49AD3E31-208E-4E0D-899D-1E107A54AC0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9914FDC0-1659-4D6F-99C3-7F77DC4033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9EA67EDA-93CA-4D96-B797-B34C2F5BD2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F9B520A8-80E3-4FA7-A078-B4788CFB7D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ACF8E978-965F-4465-A65C-FCA0879838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602E48BF-5517-46DB-B55D-D2EC738B9E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4A16E2E3-7CD4-457B-914D-FBC4FDFB4C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9E2C5CAB-035C-473B-9FA5-B532ED5D19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6374F07E-2C9C-46E9-A8AE-167A3A73F3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AA5F5E11-26A0-4BC6-9180-30AA398683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F6BD9F61-AFF2-49BE-B072-CB1F7C3113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AF90AF12-46C9-46EF-BCB6-98276D74EB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F5DC3C7F-9363-4CB1-86DB-E9EECFE589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5F24C218-DC15-44CB-9752-2950E30568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7DCE011F-90F1-435A-98E2-653B9EF3F7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73A759D3-3D09-494D-B748-DBF963BD2BD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B448D0B6-8C7C-4257-A135-86B9B33219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D73D579E-972F-463D-AB1C-1C84B8776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E493AEC1-EFD0-4AB3-94A9-58B9914742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880CD392-3CE9-4327-A5D9-391F8D8331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16256555-4A20-4FF4-B207-28E86B197A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3E400BB8-AEE5-454D-954B-3F299387C2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2491019C-42DC-4323-8821-B1AA532EE2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6A79E3C9-BBC5-4C1A-B8E5-0D83A25946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E03EF831-777F-4E64-BC1C-6DCFECB765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8CFB4E3-F3DF-4997-9B02-B56DD0981E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DC467684-B5BE-428F-94EC-0EF642344B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CCEA2D44-6C0D-4293-889B-DAE116D0D5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4023AE3F-5B13-43B6-832E-3FC2FCA2FC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6E4ED79F-34DB-4008-80AF-FE7AAADA22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A2FA63DE-7194-4F27-A896-0C27E7EFDC1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0689C98B-BB24-4A21-9DC5-DE9FDFD338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46B1A882-4078-413A-8136-E72AC0D02F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F426D427-213C-44A8-BB9D-8A53207288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602FACAF-B113-4565-95CD-575E9CD6B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08A1FA94-C38F-4D9F-963C-80A68B4B9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5CB8EFFD-85AA-48A0-BE16-AC8AC9FB10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93992598-4058-43EE-9BEE-D58ECF2EDD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3246093A-3B29-49FF-9539-95F67383C5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E9CC9E81-9ECE-4E08-BD01-78A998BC45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8BAC885A-3309-4FCD-AACD-13EF44FC7A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62EE0790-0217-48C5-B259-23720589AB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AB761631-BA67-475A-91D6-FD0CD5E87C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C1CD2BC0-97E4-4712-B113-626470851B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C969DF8A-81B1-4444-B485-80CF6FF0A3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55C54B5C-911E-4CC3-BB78-C93E7636BA7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38203157-E080-40B2-8AE3-FE1108A6C4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9F5E5648-7E14-46FD-B0EF-B52A224565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3A4626E5-7542-4BEB-90AE-70B67A9339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4FBFDCFD-6187-49E9-87AF-2BEE08C43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0C925DEA-EBA4-4F48-9547-79E8FEB368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310971F5-237E-48A7-9CCD-63FC45DF61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57B32983-F08A-457E-BAFC-BFF6026758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DDEEB4F3-F4BE-4CDB-A314-C319B31ED4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85689578-F38B-4695-BABD-C7140BC139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DE8DBBD2-D892-4207-B1E3-3D1DBE5842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6896C2D6-5784-4D48-B439-DE847794D6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A0224BE1-B629-4EAB-A3BA-FC22FFF439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4452FA5D-A2A2-459F-A7D2-96B89154F3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B9B9966F-27F8-45EE-ABFD-B92C082E9C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AA57E43A-A60E-4DE0-B8F6-1723FD8F5A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79E817E7-C0E0-453E-B1AA-20520E42AC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2F82FA21-65FA-49D1-88EF-476196C3C2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B049F36F-692E-4F01-813B-50D460713B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6AAB849F-A248-4AB0-9B4F-D01DC9D4FC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3FB999BA-4164-4EEC-8239-D1F102BCD8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23FE93D-0C8E-492C-A99C-3E626682A6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A6ABCF9C-FA45-42D7-B653-D3AF9D9821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45ABDA80-F966-4BF7-ACE9-EC9757292F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11731E85-16DE-4558-87CA-787BBEE0D9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C54AE394-1272-4C56-B482-DD1F4EB29F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3BF0C089-7D62-4B8E-ACAF-C2704BD317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7ECF3025-EAFD-4D14-9A92-817BCFFDA4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16E1BF22-B7D5-4285-97D5-9999E28921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BF4E02EE-8E04-45F5-BD37-C25300F747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B27572C3-D2F5-4E15-A94A-EF31209369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94B700AD-C917-4077-B095-50BA237A29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B25B1BA9-3D1C-442F-AB29-9C7568B09A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871E4AF8-A654-46E5-A669-06C3AFECAF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19B47145-90CE-41E5-A2A0-9C6D7EB667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E8B0C103-8300-4DA9-AF57-4E6200F6FA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7E315A42-94F7-426E-9721-593106BD5C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184A4A99-4513-4121-ACED-DDF493401B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0CF6DB9F-D46D-4E5E-92D2-1A10D4F8EE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FB308396-E0DA-40B1-99FD-9E3C6277A2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18AEE7AF-5C90-48FB-A13F-39A943A8A7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89C20435-05AC-4C02-B79B-EB637F9597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D01C6CD2-98DA-444A-B06C-7248D5CCFB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40390FE3-354C-437D-8CD6-C354938C5E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4F18B840-44F0-4D55-AAAA-1E59FA8672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2D087D57-FD50-4464-8D94-8497BFB0BD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EBA97A98-C448-4363-A664-E34A9D53B8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721584E8-C601-4192-B78E-7CE19CC972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CCC22567-F872-4DED-A5A1-F9D897CD0A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C6FDCEF2-830A-4C7C-ADD9-020AD58572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C3CDE6BB-530E-4F9D-BF7C-54E7AE4F95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B34C336B-C6B6-4FE5-8CF6-B708A61E69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5DB276DE-2F16-4ABB-BE90-C73EE2B12E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43F65653-7CBA-4C9B-B443-657F9FC7E4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09480DD3-6855-4577-ABF0-06FB49300D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5080AE63-E49C-458E-9702-EFF0E4DC7A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DF5B4488-39D0-4F34-A921-09601F06A0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B53205B9-4A97-45BB-93FE-5EE1D8A4BA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E516A855-DFF0-4851-9A41-F82DFF33F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5DDCBE92-4143-430E-B9BE-BD1D409DCC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D9024C68-AADB-46FE-9115-19F5A422B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7E9E3CF9-B3D3-48CE-96B2-41CBEE6935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543BBDDF-8C72-4D9C-820C-E1EF3595EB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BC0CABED-FA18-4450-B9E2-1041FD9496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67798036-6513-4140-A123-2589167990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7A9A9453-6880-4D45-BBC4-DAEE5FACD9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A0F0B6FC-FB22-4569-9E9A-510EB95F0D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440F8856-C4D3-4A35-9FFB-207A416088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8DD7D31F-B906-4CB4-BDB2-A3FE34BBD5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80DF71FD-2092-409F-80BB-9E0C556A7F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4563FFF6-B56D-456B-8331-C156544446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8B74BD6F-350F-4F74-A17F-8C5053A6E8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0EB09F5F-4AB7-49D5-B590-0A640C2AD7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012E55BF-E41B-4C48-8727-9F454BF6D0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AEBDF54D-CCAC-4B80-A29D-8340045BFE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910CBEA4-271B-4ECA-A486-070DD5C242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CF14EE38-4DB7-4C9E-A8AA-C693D43145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95EED432-0CE8-4B5E-A208-72358A15FB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CA3278CF-3D7A-4A1E-BF73-B22C041956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EA56DA5D-BD84-4F89-BE90-6FB31302EA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6F6DCC66-F18E-4524-B7FF-8B39661607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92364BF0-50D8-4265-80F3-AE3DED119F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B60B5CC3-5654-4F73-9EA6-3AC886C4A2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3D75B98E-87EA-4995-BB13-76B4F3577B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5FE447A0-3334-4ACD-97B8-55458621C5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8A4DED17-C98C-4D8D-85CF-BF041D940E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0692FADE-501A-4595-98D7-A188572898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67E1524D-537A-4940-9E9B-F25C1CD740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611B64BB-0DDD-4059-8156-38AF4FFDE7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3BC85C2A-46E5-4CF7-B2D7-8860F7255D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FEFFD2D7-C893-41B9-927E-68561A6AB6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9F39A22B-C6CA-4481-BA2B-6B6397E5B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719F7336-D9B0-4651-A9FB-EB1C07D61D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AB182C04-2065-4D87-8C84-99519764A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CE26E5E8-AB44-4C55-8B26-BB9587AB77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4E161CC8-703B-4AB1-82E8-3EF762E43A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4C80E1F0-3B24-4CDD-9D14-B476157E6D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24A7BA19-50AC-4099-8056-25072817EE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9BCC5BE3-0A60-47C3-A338-D10B61EE3C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1DD41136-8B28-4C14-BC6F-33B7C3140F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0EEA6BD2-93CF-4796-87C7-D8DAC051A9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1E28EDDA-318F-48B9-BDD3-13ECAEBAD7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178A3DEC-FA53-4DBF-8D80-8C9AB5058E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E690AEAB-C4BF-4EBD-ABFA-07EF3C2C9C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6E98DA76-155D-4DE0-A9F6-FECA3F5BC7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CD049D31-ADE9-43AB-AA48-8817D9EAF1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D7E72855-3C44-4A79-8BBB-6117E21791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ED785628-063D-4698-A9B6-E006E8651E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D764676A-C214-4A11-BBF9-FC816B5980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F3944C07-6120-4EF8-9BB2-2441BE806B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9F3D9E73-FD46-4A7C-843B-BBD1C3B6B9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CF39D1D5-1084-4A01-AED3-690F74842E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EBB44B8F-419F-489E-B8DD-E7C1ED9608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5A4B1532-DB38-45C6-8747-17755C1B79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D1B2DEBB-8040-4BD6-8F9C-B6887D65E8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9BA09119-29BE-4BD6-BF74-1E8FC7CD91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049CA80B-D9B4-4316-85E0-EE41C9B01A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EE1D1B9E-52AE-4F8A-A061-57B8798A48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11A2AB78-E002-40D8-8603-F3407CC49B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5AF27544-18D5-420C-8AFA-7FB313DEF5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E4835899-AB8D-424E-95E6-A0FAEB12E00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FB080B9F-796E-4FFF-B42F-21941F27AB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E510DED3-EED5-4A3C-8623-D6FF19EC37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81D4739B-69A2-4EA3-ACCB-CD26CD7C34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CB533456-1FE6-4E6F-A8D8-536E9A2551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D61B792E-993C-42C5-A763-AB13AD14CA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CE92BD46-7F7E-4B17-AA12-83311863C6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96FF9179-40D5-4279-99A1-798BF52B3F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F811F78B-9432-4F48-9C0B-300945B2F0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465BC3A2-3D13-4965-B67A-29DCB59B21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2C1F22EB-0A6B-4E0E-A017-57CF391049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268CEA9D-0F25-41FD-99A3-9B9BAB6F32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5C8058AA-A448-4C49-9200-E91D136EF9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E411B65A-7698-4F46-9966-2B5E6E68B5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1D0C7D58-BA9F-4D9F-A346-19911539F5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BFE7AA99-30C2-41B2-B25F-E015B64624B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79B741DC-E2C0-4F6E-8461-1165C5DE81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FD93E0CD-6108-4722-A205-07ED76D4C1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D15A9511-1FC6-445C-8F05-235EE82F1F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7CA4378D-9709-4E8C-B826-883232BD8E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72D33385-03BE-4FDB-B463-34C76F9E0F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48111BDC-EA39-4DD9-94E9-F73FEA45A6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61207C48-CD41-43C6-8ACF-5003358372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F136C379-A85C-46CF-8C87-D766581471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F37D022C-236B-44FD-A83B-679B3A229C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DE61A91E-B098-4FA6-833E-907FBDF503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372402A5-0C52-4308-B696-88E23C44C1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81969D39-69F6-4477-ADAE-A5ACEF2EF3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F2FDCDD0-3F9C-4A82-9E84-5579AD5712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62DF061D-B8F5-4DB2-938C-4EB1C89AB7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4A4F2C8E-92EC-4A7B-A8B0-35EA9512B9D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BF759F4-100F-489C-A355-B52DF6E56C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99BADDED-3A73-4A67-B598-D56E206F07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15EAB237-1F08-4702-99B6-AAC04BD308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38C200FD-410A-4F58-80C3-D828B24BD2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D5B41000-63EE-49BB-A45E-9039944A59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C3EC6C80-44A3-4FD6-81C3-F1D4CCE4AB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C2E37BDE-3883-42AB-A6EF-8C8049F937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126A11D0-BA06-4FC7-8C6A-64FE0F1451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72C4A67E-9FCF-4BBA-BFEF-67C2638D3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F146493C-95C4-49E7-8F6E-07B7A09906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E2335FC2-035D-462C-B6F8-A0CAEBB84E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EF310EDE-2FBC-487D-8BE0-CE44AB045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6A491CA4-6F35-43C8-B901-0705751EF4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FE1D7BEB-AB2E-4EEC-8A7F-7FF080693B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DC32B663-6F52-43EE-AB9A-1B636ECF2BF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46FCD506-41DD-4028-BB1B-A97239EA55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F558DCE4-08E8-4D09-AEA9-5F2ABC2CCB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9134EE9-ACE4-4572-BA4B-8EEB0C733B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8498D897-CE31-4E65-B252-5CECCF8626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575950C9-F463-470B-BA6C-5F94909B4C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34309E2E-95BE-43B5-B15C-91A833747D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755FDAAB-12B2-4BAB-AD43-410EDD51B7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21A237CD-BC3E-4954-9099-A832586269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12ACE62F-1924-4D80-B5C7-E07E2D145F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BB289E08-4A80-4B2A-8BAA-71F05E0A33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059C801B-9E0C-47FF-A8A1-D34430A10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54658B3F-D33A-4187-929D-65DD3A7C8C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8DFCFA5C-1048-4F52-8319-CDEE5081B2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2B6CDDB7-E8F1-42C0-A4D0-214FE7CB88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4C58A546-2122-4881-A865-39A6157992D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9EE452D-1D0F-4F7C-B10D-93FDFFAEE2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18F86CF9-5603-42BA-B414-8C460DF758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E7547C1B-6C08-457F-B94F-39D43F3C6D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C8C6D1EF-EAB2-4E5E-B889-696A88440F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8F7EB417-0F75-4F34-B88E-C974576E72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E2495F49-640A-4DAF-BB2D-D6F945D7A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C07EF6EC-7F84-42BC-A9BD-9DC4899DD4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E1338CA3-93B5-41E2-A237-F6D3DE162C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53EE7E63-60F5-4A0E-85BF-4C3D6BF90B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410678FF-A195-411D-B86D-2927E34F4C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B0C1B627-49B9-475A-B408-BADBBA4CC1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FCE1E04E-F061-4D6D-B744-ECACAA64B4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B3F066E6-0F5B-4AB6-800E-24E1846691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B36B624D-1503-403B-8732-F0D3BE4303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57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4B96401C-E842-4B58-8086-2F5E3FBEAED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3FE0BDF-77ED-4AA8-B835-35BDDF81B4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130304D6-D8EE-4F72-ABC5-37294756A1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41348C0B-464F-4940-B2FB-A37CB978C3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D38EE52B-E753-4584-958C-1BB7614158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FA260D09-91FE-4C97-A80C-C6BED0617C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7E1EA588-AC8B-4A2F-A6F9-81CF1F3416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2BBF4EC7-221C-43EA-83B1-8C9B8EE795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BA251081-7416-4F87-B196-95849542E0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A803465A-5AF8-402A-A69E-653FB32E47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8D617F51-5852-43D7-84BA-7C36F56889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C159E337-67AD-4804-83CB-BDC3556432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85474A87-5475-4D53-9535-9F78F234DD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4FDDA757-6A59-444A-94E4-1B0FC241BE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1A5C7C69-AA14-4693-A508-0729051239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E4A66129-0924-4A21-9C84-F97066E4DC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66A81F11-37BA-4B97-B65A-FD7C0EABE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7D6C2C9F-0DCF-4006-B574-52EF1BD979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147E0666-27D5-432F-9AA1-C5B34335B8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E40CC684-2C22-4EBB-A03A-0D3D28F40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E56FB92A-22A2-4CD6-810B-69083EBFE0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57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7808532D-3F08-4C58-AC2E-213801F76C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9C2835-CD6E-4056-8566-F02B1A0BC2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114EC3A-AF75-471E-9EC8-C00357B60A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50CDA8F-B822-40B4-8131-2551AA7AA9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D9CAD9F-5F2D-4AD1-82ED-B2B7576545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035A499-B8C0-4D5D-8FF7-13CA2BABCD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B8C38CE-7850-4956-B3C7-6E9B9EDD7D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11BE81F-453E-4E3A-B44F-E542319464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A8C434A-7725-49F0-97DD-A82D2E55E5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776C355-F07C-4D83-821C-34B722C00D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F136DA5-1B70-4E3A-A49D-0346707E25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B10D7F2-D2CB-49F0-935B-5DE830D958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F2C1D3C-5891-4BA8-8E02-A64B8810E3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52EA647-B676-4896-9E9C-60C282FD8F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B4DFF44-EB7D-459E-9C2A-936C802D4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14BE914-2076-4191-8D8F-288F1354FC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1D01A22-3B38-4EDE-92FB-50DFB332FD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D906190-5026-4E24-9435-34FDE4764F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CE48C6FB-D1E9-4AAC-AE13-AF40B952A3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27F9257-8B53-4223-BC10-BF351DE2BC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80683C5-5986-4EC7-9457-F8A37EDC0C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326EC21-70D5-4BBD-B8B5-2459654B12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13AD6B6-8641-42C2-AB04-3E46B30DD0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8FFC5DC-86DB-4C94-AA06-85C22E65F0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708B919-5003-4DDF-85DC-79F52F0D6D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6A512045-2910-41F8-9AB4-BEDB1D55B0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6EC6BBF3-CD03-4C79-A772-DE88129FAD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EFC75DF-A342-4A67-8A4C-73243AB519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DE448E96-D4B6-4E40-AD28-53A9EC1A8C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CEB7A2E-B584-4296-BB8E-7A2373D9E4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7DEC202-9419-42D2-9936-7F7DFE6804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B98F26A-B6E9-469A-AB14-0C7A7E5685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C34384C9-5F14-4221-BFF1-0E8FA8CA91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ECFC8C8-7FE4-4A5E-A1C9-DB3E95DD1B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5547A6E-4DD8-4F6D-BF69-04136197F0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7CAB9C55-660E-43EA-9F41-D71C123C52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A6AF420-858A-464F-B3DC-8528FD849B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ECF23F28-D166-4FD3-9B48-7EED86228D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61782F4-C64A-41FA-9809-4B64AC43B6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A659BE0-967C-4A57-BC22-2C2CBAA811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B0861C77-3F5D-4FE4-A357-8DFC7CD2E7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4A519A2D-A049-4FCD-9963-27F3AF5093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6B301758-8316-4961-8704-665E59E7FF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6B5703D-CEB2-4A63-9B77-477120DD3C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2182463-3391-46F8-9DDF-58FBB7E018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B90F485-05BE-425D-BA4F-A7F418C00B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51531A2C-783A-4771-A7D6-E2FE569E37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FF94F9DB-5156-40F8-8657-9645A61DB9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9BDED286-51B9-4C1C-8D20-876D456819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CD1723E2-81FE-4750-93A1-E935882D5A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1151599-0B3B-4CF5-ACFD-37FC95197E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58CCE423-60D4-49AC-B74B-A48D33A758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A664AEAA-2738-4B9E-B9BF-5161A217BA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F49988B0-8759-44FD-8225-806322E32B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AAE4B6A6-408B-4C23-A7BE-1BA578C406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77C26F4B-252B-4B2E-96EB-DBDC562CE6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849FB33-01DD-4EB1-B979-124641D499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1546C99D-27C8-4787-9730-0B58030DA8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9BE97F02-4F65-43C2-87E6-8F43B8EABB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072F0B2-71E6-4467-B3E8-3D3F6532E4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C7A6D14D-77D2-482D-9F98-720AE5951A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81A6B42E-2CAD-4406-AAB9-0D693212F4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CD82FF72-A0B9-45A4-AC4D-5D3ECDB977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F58C1A88-3C6C-4A8A-AE35-4A9E0E6E07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26E6C1D-D874-4798-9E35-BF6885019C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379DE51A-0561-4562-AED4-5B24C89445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B2A6AD1B-562B-4A08-9054-4DF0B4AEC9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79C0414C-5B2B-407A-B6A9-D1955D2954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94108C04-BD2C-4EB0-A327-15238FD379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B78573BE-1EB1-4528-8FFA-30945AEC8A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5E686E42-E464-4701-AC7A-44BB6E47A0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1E4AE6CF-C9D9-4F51-9F16-BB41055EF9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553F6E99-7534-4F5D-8D35-92BA517058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135E395E-C105-40D5-9C4D-D65E44A07F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9F425840-F8CF-40C6-BCE2-01793F4232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3B1BC0C6-333B-4C9E-B2FD-307A5E46BD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A9B5B6D0-F5FA-45EB-995B-762CE65088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396E8DB-52F9-4049-92D4-C380AA42BF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3BFC9CC8-B8F2-47E5-931D-8166B02E50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B89C7FFE-624B-4F24-91ED-88B1A75B1C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DCAE4986-E317-41F2-A58E-AF4D2C1EA4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C6E31455-767A-4304-BBBF-B84B9BE031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11320350-92E5-4730-854A-5B52E687E9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59982136-D739-483F-84FB-5082CEC2A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7CC118B7-1D6F-4F0A-AE5E-014332F00E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524F56E7-D5DE-4A77-AD29-2412041CBD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E7F2F7D5-9111-46E2-AD92-2E85619100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C970547E-9FFF-4DA6-A506-3C4240F26D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C9BCE423-AC82-40F1-AFA8-D997278A9F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12D0275A-091C-4EC4-AD17-62CD849FA0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52BA1F89-141A-4334-96F0-034A1DAD91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9FB3CD5C-B527-42D1-9379-275436AD69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1BD7F755-2CE2-4D0E-81D6-759D1AC167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1292F065-6831-40C8-B66C-615192614B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1E91FE54-F9D0-47BC-8A1A-9BFE19E9F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704E84BF-1B74-4BF7-B96B-AFCC13CE67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335A994A-CB5C-4742-85BB-122BBE05A1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A1B17A6C-367A-4850-8B79-ACEB82CCDC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5627D8D9-343B-4EC1-8ED2-02BF696D33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DDB17D6F-3737-47F4-9078-A2B34AB5BFB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F7A326C7-6D3B-48A2-93D9-BB4ADF8F88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E0FA305E-8E15-4F13-A2F1-0B3C6B2E29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279A8BCD-F208-4F7A-BD7E-F2CABCFEB1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B091B048-3B11-46AE-8859-FDB7996641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377B9E12-DB9E-458C-BFD3-471FB5A30B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C7738675-1D6E-4DBD-B7FA-F096225F2A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FC0F46E8-8C61-4840-A654-0FF617CE6D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998D31C2-F433-4780-B375-0F8AC6228A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AD029891-2A57-460D-885B-0285BB9371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A26D21AA-4D7C-4AF8-ACED-A6E9F2FF29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F1ACAE11-6453-4C79-B6ED-3F50EFEC9B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417EC02-0A37-401A-B6CC-459FAC5052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2DC66EEA-8EC9-4995-90E9-D945EEA60D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D7B147C8-5DEB-4718-A875-97400DB881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913FBE07-CAA5-46F1-BA87-50C8CD36436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899D98BC-E536-4AFD-B351-9D84B93468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F640D471-2EED-42C2-9F5D-8E1EBD5AD1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C20C19C2-28E0-4490-91C4-42670A94B1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9F1CF17F-12DF-46A0-935C-86D78994D0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32488D1D-A756-4DCA-A1F7-D01D9A2B35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FAA145CD-5A02-4D01-8608-F556014A50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4755DD79-E4EC-4D5A-A598-9735AFACF5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95E525CC-86BA-4482-B937-09D640A31D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47BCBABD-1683-4EBA-9887-4FCE5B4EB6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1B5627E1-A5A7-4E61-A294-D4826FB06B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9585F9C-46C3-470B-AA94-5AA7968B6F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A87DBE92-360F-4A73-BD7B-BAE0C6CDCB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68D5B0BE-96CC-4C38-A34C-5B1861B90D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D57E8EC4-66B1-4F6A-AF1B-40FBA6671D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0ED4315-67DD-4E42-9687-BAB328393D0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97C3A6D9-4AC6-46F9-89BD-DD6ED782FE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80081C07-250E-430A-9E01-E9F5466E75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E15973E4-3E1A-4164-8E0E-86C4C51DA6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188F217C-F5DC-4E32-8304-23803FE5B9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5405228E-C074-41B9-9E30-809076C9B1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21B25732-7D1A-40D0-8FD2-6B22CDD527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DA0C5D60-E87C-4F8F-93E0-3D53B644E8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D9D8539C-7BA4-4521-918A-F05472DE2F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4A149258-C2B2-40AE-A8C0-354D8D0468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F75887E-6CDF-4B37-8125-72B2D2CAB3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8EC7BB51-C95A-48AE-9AC2-B3D873EEEE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224C219A-5310-4487-93DE-812CDC1539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C8EB9E5C-266F-49CD-9767-BE0442C909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55761F7B-8DA0-452C-8D49-99C88FF61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41E86286-8291-4BDC-BF03-6A08CF0D0AB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49D36826-F0D6-40B0-8011-CDA63841A4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C88DE888-79B5-4DA6-AD9B-74F8E72620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A6517315-319B-4953-8408-7D37927791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4884D449-B0DB-4F4C-9E5A-2D4DA96985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E09F084F-6338-4A65-802B-A87F829286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F5B0E82E-4423-4DE2-A2C5-6EB19E72E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E9E77C41-60EC-4B45-B0CD-FC557B84EF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39EC1F80-A1A2-48A6-9F20-FA07B5AB11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F6F958FF-4930-4756-91C4-86A4A2B19E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AD51B13D-2333-424E-8AD1-F4F8CB25A2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92F48D83-63A2-4838-B7B1-B5B42807E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7B5E052B-D7F0-482B-916D-E8A9FF0E13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43B8B5CA-EC45-4983-A6B5-F1755ED254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885D3D37-8633-4D74-9BF4-5CC39BCD07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C6636F68-B26A-42C2-8E30-6EC05D1BA44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53F7EF56-9562-4CFD-8A62-5E50633B9D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B251B6C2-27EB-4A5C-B108-A26736F75D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F1F85D02-504E-4764-8B0E-AD9E96C483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3A45E862-E102-4C07-9010-B102C1CA95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EC31AA51-00F2-454C-BFFA-8950439362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74B0D5CB-4754-442B-8D30-0892D87ABE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97E5B66D-B03C-435D-A29A-D893B37E29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E213AAEC-7014-4627-B1D0-30506EDF11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21B0292F-EAF8-429E-8E92-D30CA979CE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AEE78B2-866F-484F-A7FC-CBC7130B3E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5A708720-8D9B-413F-A512-375CDA790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7FCC1E55-951C-40BA-BBD8-15F3A51EC2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D1673857-31A0-46C1-ABEC-619E701790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EA9F5203-8BA2-42F9-AD4B-A4984139B4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4BE673EF-9B4E-4BE3-BE28-D94DCE3F7FD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8393AE68-410F-4AF7-88FA-4E8BE5EE2F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60279765-0A3B-44BA-8C29-689B8073C3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FF8A13F9-93C2-483E-96DB-5EF461A0BF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7306397E-E6FB-4ADB-8837-DB3A94B0A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FEFD1E2C-BB2A-4E6B-B196-ED320F6B6A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99ECD08-D35B-49AC-B25D-C6AC7D3D43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4CC62D1E-1EC2-4576-849A-154B5A6379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62F46092-D70E-4607-B0DC-D56B6DFBF6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327A353F-515F-4FF4-8D11-6D6EFD8AEB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9C8DFC0-6B62-464D-9B10-F32DF5E7D9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85D5A4F-5BA7-43E6-9BB9-D5875072AD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792116BA-3A87-42C3-AB84-0798A2BA7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C2428805-AF9D-4A99-974F-F03413189A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D9F3D9A6-13DD-44B1-97F7-A376427404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83A198AA-F4BF-4CB7-B5DE-BA6F4F65E9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D4067A94-49C2-4F2F-98CD-65B1105C00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66FB568F-FBDB-4CAA-ACAD-8960C8F03A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0DF34213-0D80-4831-ACC2-B151E63584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A1081A9E-5DCE-47B8-8D98-DCB902E11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5C1E2EB3-C003-4E12-BB3B-6CEE4D3770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DCBF4866-CCF7-4EB4-846F-01CF9F544E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D5BE16A-7470-4AD4-B962-558534C476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B6BEF98-978D-40DA-AD0C-D46ECFA198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1E277E8-5311-4692-A526-76718CC959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A30466E6-AFB6-49A7-8E1B-24B7F43491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AE8FD8FF-090A-4F75-899F-2431479F22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2A09253-9C68-4814-A14C-4019E552AE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60B81D93-B951-4C76-934D-0C1824B810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90586A9B-949E-4C8F-973D-E834D79A95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FDA9D34B-AAF0-4DFF-86AB-B38AB42327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1A6558B3-CAAA-48F9-89B7-8E5E56511B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BAD45F51-8BFC-4D4F-9929-D506B28290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43B89EC8-7E72-41BD-8A90-22E3A08453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EA73FAD-2C54-4AAE-9DF1-50EF062941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2D0075EA-020D-44B6-A99C-A72D0258D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CB8A5D6D-B0F7-4169-AE36-27186CE4C2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400F8540-2B91-4336-8AF8-D85F6316DE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9C1F10BD-AC80-42C6-BC98-48E177219B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8F111A53-1D99-4965-8854-A96DCC3593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F50D5126-1B12-4D07-BB06-A69F07D553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82083104-791E-497B-868E-ED4C26C6A7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221BE665-1891-4E4D-AC96-F2380C523A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71096B3A-4520-45C0-B1C5-5B509A999D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95EEC47-85A6-4174-979A-AF796E000A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B67828E1-FDA9-4C31-A7D6-25A3DCE572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9A642BE1-C2FC-4BCD-980F-847BF7A27D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3A78265E-049B-4AE6-9412-7414F63E29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B2D3143A-E5BC-4771-B0FF-5241875118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A01D0229-2CE2-41C2-B5B9-BDCFAD0B95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371E85F5-DCE1-4D64-8C31-B08A3B74E4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5D1E72FA-1D56-4F66-B098-31B9F7EBE7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425BC24-D7B2-4FF4-9BC5-6C29090FB1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3F6C9825-EBE5-40AD-9201-B3209688CA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42930492-B9FA-4484-ABE4-2D14F0CEDF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FE061A7-C0BC-46A4-B9B1-AF080A5752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8CBB563F-6DDF-43A5-A382-8719CA6A1C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B611F12B-3F69-47B0-9193-3D5BA8CF4A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EDFCF6C5-8196-4D58-97F6-07104739A7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E3E5D848-B55E-4F2A-AD30-C6CD853DC4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38E465C5-9DC8-468F-AD1A-E6E3FD5B66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AF7F677F-EAEF-4E2D-AEC5-994058BDC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5BD51FCE-4ED4-461B-9045-2B4A10945E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82E95F74-F98B-471D-BEA8-13EA6A8111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B55571EE-9162-43B2-95B3-494942A315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ED91E64F-108E-4954-9938-A56CBA6688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B7B2F45E-CA17-489C-9310-E012EA16FB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3FDC174A-5D6C-43A3-B9D7-74134DDE46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8941041D-8D26-429A-B4F1-6F016027D9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1BD10C8B-1055-42D6-A290-13E5DC2E32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79C359D5-84B2-4E01-BF43-BC20F8EDA1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990DD2D8-1174-4F9B-B2B8-38D314358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D216587C-82F7-4AC5-9FB2-0A09C67C2D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0ECCF4D9-A900-4C1E-A1AB-A5C9B916E4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021C8893-D9DB-4C2A-8A85-81D9746874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7092FDC9-962C-4EA8-A2AD-E9A32F7E47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56589D0F-75D9-4CE4-94E2-ECE933184E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DF3E416E-8DC3-4351-AA1C-0A805A0929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DFB82392-732D-4E16-8E90-F76CC7B91F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D0D9C6F0-2BD2-4E10-BFD4-79DC99236F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EB6C7986-27BC-4ABF-9532-F417CF598D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3206B0BC-30C6-4029-AE13-6AA2B0EADC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2537587A-5034-49CD-9429-830BE485B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D1C7A30C-01E7-40DB-94A9-13F3F38BA4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1F7C9AF9-9EF9-4094-86D5-EA3269B97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162968B1-D7FF-4EBE-8734-15B3CA643D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75FB059D-3C43-41B7-BC7E-FF1FB62D0A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54528756-83F5-4C3B-BD60-4E16FAD35A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DABF2501-649C-40EC-8939-DAF1632A81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260F26AD-47EC-49CC-9C03-0D2C35DE7D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A35C44AF-338B-43EF-ADB6-C1DA730A96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6E4B4DAF-6FE8-4690-BC36-77B1027FFB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A7F0490A-C5D2-4187-8876-574B275E11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6A728822-B3C8-4222-86AB-F536FC4A9F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886E3B37-0462-4E61-A709-3B24F082F9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F4A8A6F7-5F48-4A5C-9C0A-969CE5067B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0195D33E-6DD7-426C-B9C0-4504564CDB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FBEE79D-DE93-4F30-8EA8-CFFEAC62BA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875F9339-3AD9-4A3C-BB8F-E30628CED6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9E0C95CE-8EA8-4E85-8B38-5BFC36DB02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CD5CF8FA-EBB6-4169-8F5D-01F2BABBDA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BED8AA33-FB8F-4A81-B130-4915462ECD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B5CFA256-9C0D-4AC1-9EB9-6CF93F1C5C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AC6258B7-0FE2-4033-AD8C-208B07D9B5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17C3C3F3-74E4-4072-8957-693DFA8BA0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2773D762-2AC5-4DAC-8BB8-D6D4194A9B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98B8D9EA-DD46-4D53-9C69-D2662C3201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03E539EA-458D-4931-981C-3C3E6B766D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56ADF4B1-4280-4F56-87FB-2348D216C7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ED28C625-A22A-414E-A4B7-BC725A3586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4D52959A-9FFF-49D7-B9F4-1A8FFFFCFA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EBA2DFB8-AD46-4385-AE36-7CE7D7ED2F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0BC15F17-1CB3-4ADD-B0D3-FB1617718F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6A774001-193D-4F97-AFF8-ACB3BB4AF6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6B099B2E-87F3-43D5-8E68-BCABC54034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7221AA46-DCF5-4048-8E93-D37020271C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79ACBA56-5646-4D5C-A4BD-1220FD3240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54454431-AA7F-4479-BB04-12EDE4A937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81861BE3-E5A9-44C7-8213-68432FAAC2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66C2BE4B-D0DE-4B29-8C7E-C741F52F8D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7E0DD4E5-9919-45B7-9244-168EBFE61B0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9A8C1AC9-E7D0-42B4-B710-B814EF316D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10790D27-AD33-4D42-AE2B-8A72AA9EB4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CC3DD013-396D-4AFB-B1FD-4012B6DFE4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29D12C0A-FA47-4ECE-8E55-20E3A1A36A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877AA5D1-8210-4242-AE7F-A737706C97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49C94BF3-BB2B-45D2-B599-6572A46D11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8C31F08B-02CF-43DC-852B-689183DE46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FD788627-BCAE-45FF-96F1-1FC4420B82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048D6D4D-D87A-49CC-8040-4C045D5F87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85FCAB79-490C-41FF-8B4F-4B72EEDCE2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6A9A77BD-2F35-46F2-87F7-75C1F6D4E8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9600D5B7-4069-4A1C-91BC-9160DAE096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09772253-7DD6-419D-8304-9216D50B22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C51AD2FA-5C35-435A-A3B8-2264EF7024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4CBDAD95-DD1F-4AF7-BD5A-351584AE617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8FFB54CD-B24B-449B-99EF-CD3ABA7C18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EEE7A3A5-ABE9-45D4-9529-5ECF116EFC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FBCA651E-2F2D-419A-93A1-D65D65AC86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D28CFE6F-3766-47A1-864A-A4183A567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0E3DE7E3-30BC-460D-A911-3B3FEC859D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8403B6E1-3C51-4B49-AD04-9F4FFBBD5F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0F4EE8F0-0FD1-4799-984A-5CD9645155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EB930496-B3C7-4B87-9A8E-A15F15E0F9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CCE2B413-F49F-4752-81AE-A0D2D2C87C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71AA5671-BB92-4436-AABC-AB5386F1E1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EE4C9D1B-0281-4F5B-A9EC-9C3D1F6128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029F7C82-EC9F-4B96-93AF-D31684A91C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06533D77-BD00-446B-9317-309E112AE0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E7BD4927-DEAD-4BE4-A99B-838168F942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2592D4F9-6B67-425A-9D40-881F4452A69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F3566E9B-3EE7-4358-979C-B006699ECE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6F7E84A1-17B0-413A-9AE9-5B3134A3ED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67F9EBC4-A84E-40B2-A3EC-BE162ECE20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6B5088FC-3076-4FF5-81FB-E46C872B3C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248AA72F-310E-4188-81F7-EC981296BC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74D54F20-7ECA-42F7-8B2D-7AD8E14DBA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1A0B7EBF-B695-4A58-A580-BDB9A99661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14613492-00EE-4059-8787-D14E55084C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FCDF97AE-A746-451E-B3E9-D2921F447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A9D15CC1-2F57-401B-9A9B-7E7A4349B9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54F552C0-6CE3-48FE-A9F9-DC323A6C6C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36D96F02-A563-4F0F-9FC6-FA9F542915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1F8C8C3F-A121-4086-9894-0A771ED863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46075FB0-0CD2-49FC-8A92-6EF7F50345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A88EF1CD-74C7-4D78-81D3-F8851D7742F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8437667C-E143-47AE-AE1B-60825166EE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A4C5213E-0D69-4E58-B8E8-E2E72C0CC3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665A1F7D-DDBA-45CA-9CC7-8FEC3E70E7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20C95B61-DD19-481F-BBDF-7472D33C25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1E8838A9-9D7C-48DA-8220-CDD0F8CA53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CA038706-DA47-4CAC-9844-E214808AE2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0A8544D3-7EA4-410F-A957-31BF11552F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99881311-A7BA-423E-8F6B-07F2DE421D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A29F03B1-6264-4068-AD7F-F02F50F552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7C1BB3F5-E636-4E5D-A3CF-3194A1D84B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2A7B0CA5-843E-4287-B15B-9406C5612C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98F41FCE-FD7F-462C-9211-756023D27D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2BFFAC00-6DA8-4E9D-B339-79615BCDB0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57B9F3CC-897B-4577-93E9-FAC15E82F5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A9F7C103-C6B7-40E1-A666-78F6FF9FB08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E6B0CB75-18E5-4345-B0F8-D309027B49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AEDC543B-3051-454E-8E63-4DAC555C1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C3D32C2E-E9E0-43AB-8969-7222BEC379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FCB52E1F-AE27-4B9B-B40E-AFFEB23528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8418C6A-B59D-4FF4-B7E1-EB0721EC4E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B4A2B4D0-46AF-437D-AFED-A6AA0E2664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CECAB92C-96A2-425A-9C04-3AB58C6644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E9087A62-B2BF-4A62-9FEB-A731B3774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609A30C0-E163-47DB-95CF-049F6126FF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73F8299E-4A9A-4AEC-9DB0-FA3F8A8B8D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6D84DCDE-A69C-4777-AA69-47C99CE2BA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35E9EB23-41E0-4A54-B589-16B0931713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F192B3EC-27A8-4719-BF6B-031C4575C0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06A04702-2FE8-4FC8-A29F-CACD710378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F6F95AED-F75C-4116-9174-B3DC6529775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8BD260B4-B8D0-4FE4-865F-61B3400BAF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66DA9AC9-B3F3-419F-BA8C-A243AC0D8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924D420F-B30A-499F-B232-B7BE2AC5AF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65DB0BEF-BBFD-46A4-B8C4-0BCBC8722F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172297A3-DF1B-4005-AD89-4C63FF9107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D7392DA9-C665-48A7-8178-0AD2A19946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2243F47-B16E-40E7-BC60-C73CED6E52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D7DFECCB-7F0D-4960-99DC-80AC697A45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C8135EAB-4C3E-4A3B-B9E1-6385889487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DC183ADB-E6A2-42E9-AAE9-ED375DC4B1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97E926AB-F6C8-4A7D-88AA-CC389BADC8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2ECCBE6D-8C88-440E-A2C2-8AAE70E814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D2DF76CD-9CF7-4882-A697-50350898A0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49B3481E-E0C5-4A5D-A7BF-525BBB701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4C64ED2D-7DD2-4DF1-9879-865401F8F7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D4580750-870F-4781-B369-D28A844D87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B1713094-48F1-4A17-9D70-EAEA99AAEB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786DF892-ACC6-49C0-9098-6C5BF8B800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5B1727C5-DCFE-4E53-A447-82EAA18D39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48A8705B-3DD5-4E64-B0E7-83A10897AC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3B913960-C4FC-4E8E-9D9C-3E26C9973E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38BA918B-2846-4027-AA76-A1797305C0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D6AE445-535E-4282-B0B8-5178534441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BD1A3F07-3C24-4B0E-91BE-E6E09FEDFB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9AA3C361-1491-4C87-975B-5257C1D4D9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29189365-EAEE-4170-A5C0-27BBED33F9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A9EC34A-2C68-4D81-AAD6-1F714FCCD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FBE85E96-2F87-4B26-8DBB-4E025B94D6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344AC1B9-FBF4-487F-9FBE-FF3C9F98A3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5E7A1ED-B732-46AF-9D68-FDF7E858D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7D8F90EB-B87A-4883-8E5D-055692D819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8EC0361F-111B-4F73-A101-4229B2112D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AC202725-E7EA-44AB-9AB7-E1B784E42B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81F5D110-4A48-4F13-86A3-5A9BC397D8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F33FB005-1F8B-469B-A630-4E269C0F7F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495E3A37-902D-4C61-B620-3075B4132C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D0704EED-29CC-449E-B7B0-1BCF0300C0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C52938B0-4035-44AD-9A9A-7DAED671C5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A2B34C70-4635-4C41-8D7F-A3FB01EAF6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2286EAA8-279B-4177-9173-5C2746087B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D981D1A5-E2E1-4835-8852-697E804BCF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42749681-61F0-4D6E-94E9-629B07F525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4449181C-0935-44D0-A331-61C09C67ED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F69C9651-08EC-47EC-BFC9-0A2329CD9A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2F1D2049-0850-48F3-B930-82EB76B38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E03CC383-3AA1-4BAB-8DC7-7B740293B7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4163A077-6A6C-4888-AA78-D1DC1B4E02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2710826F-DD77-4DA1-BE73-312937B47B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C9B5B75D-996E-41E9-B656-9BFCB3BF1B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0272491D-289A-4492-8161-0C8B2A31AA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9AAFE377-74F9-441B-ACA9-B37E1BB8CF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A61223D0-CFC4-49F6-A3A4-5D1D41FA8C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83A6C2E9-9027-428D-9DA5-6C29C8B64A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D96D767E-1B92-40F0-B395-4882E703AE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FC3AE698-C475-4150-ACE9-0447645DE8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A453B850-481D-48EC-9A9B-6A694C9B07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50AAA083-B061-4C8D-A927-C97490F98C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372FC912-AA9A-4417-924F-878B49D9B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BA5A606D-C819-45A4-8CAE-AB85E31290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EB754A68-9016-40E6-9D71-7C699FB96C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EDCC631-96DB-46CF-B611-C5FB036996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39CED957-9050-42FC-9D26-B723DAA3EA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BD0C2C77-4669-42E9-903E-BC68371EC5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257DA3D3-6EDE-4A90-87F1-3871B247F0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B8AE82EB-6A48-4D52-BE12-7A8F5CB31E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B9E7AB44-331D-4239-AA03-96151BCB8B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B9D911C0-6FC3-4B0F-B52A-4C73CEA318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FD0F9BFB-4A26-4D8C-A54B-C72674F65B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A3B3962-F277-4EE9-A3E8-CD69D1D761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301EDE3B-0AFE-4539-A2B6-510101CFF3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5182153F-CFBB-44F9-8F94-6D390475D7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C5EC72E5-EE7E-4864-BB59-F632C5251E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6AA1AE89-5A31-4091-848F-626F7A56C5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DC520DE7-6A27-45A7-8D5D-E07824805A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72D246C2-BF85-492D-9A33-F4654C969D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4B6AD817-75EF-415D-99F8-771D433DD5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26D805A0-3752-4ED2-94EE-CA59EEF519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217C0F05-C307-4324-8D57-469B9AAFF5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2B3F9574-9586-4367-859A-1A81C8D589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4E7190B8-3DF4-4659-8628-6F43D9FD58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3C65E1AC-B1A9-43EF-B44A-CDD136E716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BA84F94E-8B64-4DD0-94D1-4005F8A377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44013DB7-3DFB-4878-9E4B-5B7A7ACE42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26B7A687-4B19-4F51-AF52-EA989E2BFC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4CC17D8C-AD98-4642-B719-1649B1E7F9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C3577AAA-B68D-470A-8B91-960174F140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A55935D3-B258-4D37-A3D5-FE5E3E6D6E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1A98DAFD-D037-4CCF-A751-A1EA64351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CDA8F6E7-E6CF-47A9-A71B-27FCF3527B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933DB0EA-9BBA-4D40-BFA1-BCD7BDD99B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397A45F3-8151-49DC-A314-96201896D4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7699F1B3-0329-48B3-A8B2-C5DF514ADA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D23A9F1C-35FF-41B0-9FBC-E667C6161B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A17342F-DE0D-4A03-9A48-4E3F4ACCDD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999C9BA9-7B7A-49DD-ADB5-D66BC7A1F4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AA84F4E2-191B-4842-9B3F-6D29F963E2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3E0A1F9D-A3E7-4C70-A66E-3E16BEF043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A159B614-E1E2-4201-B19D-16550E7661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754EC962-2CED-4200-B9EB-49D96EA259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199BBA52-CF9D-4A14-B573-0CD1AB132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BB2C6214-DB0D-49D1-927D-BF3A7EDE6B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CE149C83-AFCF-4976-9CF6-4A217A0599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E247BB8F-471E-43E4-8AA0-D6A2F2CA8D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F8CADD8C-2556-4A8C-A00C-CE03BBA74E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D467B3FE-D858-482F-833D-103927CB56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58E19118-F953-4D15-92E8-B3E04D1310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F957FAC4-3717-42DD-820B-BA3F076F46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779496B8-BA36-404F-BF81-AF3192B5C6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3E8D293E-28BF-4124-8218-A5015D8425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7DEA761A-636A-4B15-842A-7BB9E7AFE5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86CBA1A8-5B68-4194-9904-BD4E8C8FB5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30EE1798-8016-4CDF-9D7C-4757F471EA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C197CDA1-8358-4D6A-8D7F-FB10728441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C26FF60D-AC09-48CE-AD92-AC4FBAA660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C8B0B568-77CC-4918-9C3E-8AFDEA39B6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0022523-B965-46AA-A847-03C6392347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49898DD8-0E8B-4E89-BFBA-1E028AADD6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6DD5C791-6A06-463B-964A-9402EB62F0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0D3A7953-A649-4BCC-B99B-560F615969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BB714706-9081-4A30-AA79-F3CAF6FB589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3856371D-2C4E-4B95-A00D-86C83268A0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728267DB-708D-4B76-A174-C47BB33B40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27100545-75CE-4A4E-9D13-A3A13B45DC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B3B9BF16-4EC2-4262-9C16-F3D16195F7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D952F7DA-D95C-4EB2-9A95-8273B26ADC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41F34F8D-CAA3-4154-A66E-BEFBB90CD0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2BBA8759-1C9F-43FD-B93D-532B208100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C01A827-6C46-4E67-A675-B0E96799DC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0C0E21E5-3573-49B4-A336-A8D14E02F2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6D78E590-7569-4481-B08E-229E9423CF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1CEC3E4F-CEF9-47FA-BF47-E0B32D9D93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179A4933-C451-4C46-98E2-8582D7A22D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652F107F-FA3B-4B20-9FE2-7432CCF8BD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3DB85D35-97C6-439C-96FA-5097913D2D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5A112E46-5298-4E22-B259-1925C07BCAC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7B13BE05-840B-4F77-A42F-53B34FBE31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C95C3D4C-5BAB-4446-8AF8-08B0328AA1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C5CB7563-FE64-4D60-9F2C-897EF679F0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E0A8D1E4-D5A0-46D4-8AE6-52B75792B2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0134A822-5E9E-42FE-A547-DF823D3F41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9E088CB9-7475-4668-9B84-B7E261E438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9F156489-F784-4FF0-A620-3249C2435C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ADCAF9CC-04C8-4164-8898-7ADC047148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431BA979-9B94-4A5B-A2C1-6248927E06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E7F48ABC-604F-48CD-AE6B-625A2148DB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EF719106-EC50-4270-8A50-00437DC9E8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9ABFCBA6-7591-4AB9-8127-4473657E58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FD3C280C-1488-4DB2-8AC7-BD6A8F939D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036A2E61-52BD-482B-899B-47F226D99D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736B43A4-308E-4CBD-9F43-5A97A503145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BC3A255F-F3B6-4CF7-B0B7-003EE04085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10BE18F7-64F2-4628-BCDF-1030D1D2AC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5BCFC638-5268-430A-8DC2-874E202C35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B5F09A23-22D7-4FF7-93AA-3A4AB8B2F2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D22D6B94-7AF2-407D-92D9-0F5906E413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C762D4C9-45D3-4E41-8251-9BEC90EE42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64D8B4B6-25E1-4BEE-AEAA-BD62129106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93304F10-9603-498B-BCE9-0A1275B3EE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AF546AFB-CE68-4DDA-AF5C-467875D4C4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EC5111F4-70DE-4F54-B9BB-FD2803D809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59344B02-E498-433C-9D84-7EC5F9A51C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03F4364F-73DD-4EC6-A3D9-788CF965C6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2E1FB576-1840-4475-BD63-DADCF30982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443BA7EF-38AC-4BF3-A455-C760EE35F1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2F097815-61FA-4033-8414-06E8DB7904E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9205AD90-5FAD-4616-B346-1CD6BAAA0C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019F1499-23CF-4921-A9D9-BE9AC8E41E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D509653E-C095-416C-8C11-08634563E8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3CF3C748-9A41-4960-B3C3-26E4D11476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C8F2994D-A151-4B50-AFD7-3E58C73606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21687B81-C40F-4127-8325-C9E894D7B2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31C566A6-6D7E-4ADE-8467-1E0BC17D9C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44A49B9-1013-4E43-98C5-2EA82BC644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847EC53F-9D9C-4277-9EFA-67D6FEDE39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FE15CA8C-AEEC-4F30-B4C7-B5B0DAA71B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95940B95-D2E9-4FFA-A477-C432808364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003E3F39-8841-4EB2-9E3C-A5D789F8E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7B122CD7-0ED3-4102-916E-9304D8E26E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F10E0F08-8443-47D1-9393-D74055E09B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DD18EE77-73C3-4F32-B4D8-FD075CFDF9F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96DF8562-11B3-4E1A-9D64-E3BF14BD74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E27AE727-D81C-4469-AADF-39F3AA3572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B62BC8F6-1FCB-4D8E-8F3B-668E897370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172340E4-52DC-4289-B91E-136355F6EF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E7EE9E30-E207-4D0B-B9CD-303029851F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9519111E-40E0-434E-A7F6-0CA338EDF5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33AA98F1-A024-4BAD-9BBC-2B98B8D4BC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D5D90D75-EC20-4817-BCFE-C93B97C70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316F477A-56A7-4117-8134-6FA305519D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BE45F1E4-474A-4E36-B8C9-A68DF6A40A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C46FF148-1ECA-4C5E-AE02-9B25272BB2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8551DB71-7316-4435-A45E-EB2D3433BF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B9956A7E-B528-4B18-9AD9-5D69C1875F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F17CB086-5162-4D13-9C60-9B846D159A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ECA72948-8728-4A0C-BB5D-49436A1D7BC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1675C6A5-4CF6-4816-B10A-75538AEB70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1AE8D58D-B8B3-4D90-8459-FB8BF9549B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59374AA3-ADAE-4DF9-A701-A74CD8C9AE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8F4B4460-AFBB-4760-80F3-F6B07E8411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CC866A7C-AA82-45B9-809A-AC06161D2E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9B4A9123-6811-40F2-BE1E-BE66568282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060814A-670B-42B5-812C-D6716A02BB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EB1FE091-DE6F-45D4-8943-32152E9859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4A098013-7996-4841-8867-9F0F2F4189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AF0EEFA8-C274-4A3B-9D57-81A01E6D3A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070A43A4-2037-4D66-816B-385A3F5716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3952BD26-259E-41B5-BCF0-54E618BF0F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986C3851-328B-44A1-AC3F-D47245D5BB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8F6B1F37-6A66-4A67-8384-F6BAE1A2F9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4CFF6DEE-AECD-4912-A72C-82650F17BC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4A1D22D0-6E7F-4B24-BE7F-7F6DA8CE88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62809C7C-8949-47CD-BD24-198C874E62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CEB29AEA-2813-4AA4-BC88-8D12E38E26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89EEBB25-8C16-49E0-8CF4-79121CEF68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E2132592-ACD3-4B24-AEC6-BD2C6D53C0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CB44213A-EE3C-429D-A37B-D2E622441F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663915BD-E315-4DC0-9B62-9A269C9E91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8762A0E3-E7C2-4C16-81AB-A9AD46833B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AF8726FF-AF96-46B9-BA5F-A7E4E5B676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2BD298C1-C377-4EB5-AB42-4FA2AEA774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E3261977-3B6E-4B57-8645-504A4A9233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89D5965-62BC-40D5-8FF8-3BF60F74B4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C62DF9D6-0236-41F8-AD63-AD6A24754E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6ED96885-433A-4BFC-929B-E5F3A9FD76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90DAA3F4-CFA2-4C7C-A59B-A4CA82D7CE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F5996A9F-1E32-4831-8BB3-6EF2BD768A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1A5A47EB-0CBC-4BFC-B964-BBE14FFAD7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17AE63D8-5B09-4F0B-8CC3-559B2B4D1B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59DD7CA6-AE8F-47AE-8E9A-D5B8BDE8E5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172B38F6-B426-4967-BA9F-DA1516D52D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B20FE761-357C-45DB-B6FD-BFE30F21C0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E11F9FBB-933A-4847-B721-88C4CF7EE7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A6CEDFD1-A4CF-4AFB-B9CF-C748CA0226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A1A588B5-EA24-4F14-A0D5-D28C16F3CA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B8930EA7-AFAE-4A76-A619-47E1A0A45E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F78A4394-89FA-4A72-82D6-BF03B0A861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D68C1BF9-2121-4768-B9D0-96D3AAE0E0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27A4742D-40CA-4218-A3E6-99975B457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C6C75D52-FBA4-4B99-86A9-4147C9E858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E27A7BB4-3878-43A6-8160-E9D8946961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0090CD54-1ED0-4710-8155-661A9E717E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64200763-5762-4ACB-BAB2-EBCC7DB44E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48C285E0-5E82-405A-9A2E-0D492553B6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2A12813A-B031-4C6A-BBA4-15FF361AFF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CE56BE0D-AEA9-47CD-AD5D-932DFE7DAD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F3827A03-62CF-495D-839C-1D96667752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5ED4970A-AD0D-415B-BEB7-6B4750648F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ECA72657-A92E-47DE-8304-421490D109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AF8C50A8-CCF7-4BC0-B7EF-2DA91E122E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854D12B3-4376-4D8C-9F2A-BE389C8944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4622A19D-0606-4D6C-BE71-67B4200844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2DAE5222-4398-4993-9579-2EA6992631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FC20273F-6A5E-4C57-92D7-EBEBE8FECD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C582EFF5-CB0C-4FD2-B7E9-CE0D48D0C3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2F2DC5D4-ABEF-4FD8-A40D-991EAFFDFE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C6C3A7CE-1663-4DF5-858D-8CDEC4FF8D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68951F9F-256F-4E10-B6E9-C7AEB4D786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B1D5A35-BF59-42A3-9F10-4421B7D258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02B44199-169B-40A5-BBB1-FE645A9B28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78E13CD0-3E9E-4135-A30D-EEA7359413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EFE25E45-FF2F-4370-BB47-78A3A9A868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0D6F28E3-9C6A-4EEE-9918-912937C64A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1E34FE49-8C85-4EFB-A8B1-41776A292A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1595ECA4-91E6-4888-BC08-6769698EDA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488275F2-B5F2-4BAE-A2A7-E86006E509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4C016F44-733E-4533-B78C-8BE9E2B6C7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93ED98FF-3F1D-49BB-B7BF-43981FEEF9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BE7B5830-6BC8-4FFA-BF2B-CC9DA70283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FA24693D-A985-4F99-A86D-21C8D89FF0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09849A17-D355-4EE0-A614-082AB96CBC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0BC4615B-7306-4D03-93D6-B82B5C3180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8FDE3CFA-6BC6-41E6-9ABD-FAEC1E409D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05577886-BDFC-4644-958A-D0DED58167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14B2A72C-C67E-49F0-86AD-9D15555739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B33BDCA8-EEAF-4A7A-BB80-542D4769B9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7FC3E996-2572-47E7-B850-732EAE9F2F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167099A9-5127-4256-9A78-700890156F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60C6B39C-8A53-41EF-A1E2-8D23E1B860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9F9ED227-159B-4C12-8CA7-9FA4FDAD43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8AC25209-8B66-4E02-AF6E-129A0E8DFE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4BE65A1D-C1CF-4B24-BBEF-7DB2B30878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2FC6C720-53A3-4EBC-8AAD-E7D7FC3332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C249BFF6-EBF4-4A18-B89E-A64DD722EF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5E4F5090-DB5A-4EC6-9B13-632232EE7C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E9E71AFC-A8B8-4A5F-B246-62E8235E23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5E10FB3E-55C1-495A-B3A2-E324435F48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C1ACC831-75FB-479F-9A4C-B618992975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324EC11C-6600-4955-80AD-D26BEC0F19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60E42C45-5A22-4A4A-A1B0-00C337EBF8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443C17DB-4104-4A39-AFF4-5577988333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794D4D46-E9DD-4228-914F-222E147D41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5EE68304-99CF-4C84-9124-3D5624CE61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723A5CF4-FA00-472E-87C8-1044C5344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AFE6F881-285F-4B26-8049-A9BA04543C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ED1034CD-8320-4861-A5F2-1715311B0F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E6C47AFA-E77E-4B32-9EA5-7BD1A80C96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10108B5D-099B-43B6-9008-C6EACE6A4F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27073589-F681-4661-9E7D-B88AC03512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9B799196-D110-4EA3-8FD6-F9CFDE1D8F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FAA6DC6F-78C0-4AFB-B63F-D7F31978CA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CAD108AA-6AD3-4A0E-BE7A-F86900342B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4E95431D-085C-469C-A9B7-FAC2295E7E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813A8C46-96BA-4D1D-9FA8-201053B765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FFAB54B4-2E8B-454C-9B9E-DC44BE2FA3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3008BF4E-41A4-4FB4-B176-36083A2EBE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CFDA77E5-CB89-4041-8F4A-467A9BF456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1F1BF2AD-748A-45EE-889F-28A5B300A5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342CA83B-2457-466B-9A6B-03B9DBA6D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FDE426BB-84BF-44F0-AB9C-F2979BBA8B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4FA0375A-DDE7-4BFB-8453-606C953287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B2050FF8-085B-4695-A470-50546B2DD8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7BC344F4-998A-4B37-8BE8-8C67140F77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C09CDEC7-CAA8-4C40-93D0-CBB3D86D9E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B40A2FA9-DBA7-4429-947A-A8499941E4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8180298E-55EA-4C65-8506-ECC55CA4DFB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7FEB127-58CB-47D2-B71B-4234679955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046C1C5F-CA7E-4A52-81E7-B6C2F5DF92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0672FC29-9774-4E2E-9BB7-763A8E1F11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593E862B-ED11-478C-9F6D-F0B8433FD7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C49C6A8D-575E-4C1A-9B93-CBA839AE00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35D12FA3-C408-4AB7-8EE7-9ECE94619B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B140AA51-28B1-455A-A33E-7640ADFCC5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C66230B8-F79D-4A2A-86B3-51A18B3D12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F9962204-D350-4339-83F4-5AF05DD747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30315B3F-E01D-4C94-823C-941064F3DF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E68AAE99-871F-407C-B896-C163EF5C44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7D13EAD8-A1F5-4584-9639-3B6113D235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7AF66EE0-9F76-46D3-AB49-31D4749F17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5B891F68-14C1-48D5-996F-B131D3CECA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BAE61579-8A98-48F3-8F5B-E99F7B575D0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999FF4F8-732A-4D3A-AC62-AC0CB0ED3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A3A5DE67-4748-4950-ADC6-343CD1B056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2C68046F-AF44-46DB-8A86-528C666B82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E4802BEB-52E7-43F7-AA61-12623459AE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3DCE05C2-3EA8-4863-8975-4ADC2834EB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2A906233-67B3-49B6-8B11-F3CC411669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6597FC70-752F-4CE0-BF64-5322287301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DF227011-2B12-4D02-99B8-09538A9444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1D6574C9-F191-48EC-882E-77FCE61D67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953DF05D-07B9-4FC5-8799-FBB18E3C19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EFF8A6CA-DB25-48C9-9357-C9CC44DE8D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8E7D00C2-5F72-4404-88E7-5AFBE5A1DC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C542A6FE-8E42-4203-89AE-1D53FEA896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AFCFE168-C743-492B-A2C4-0899E3A255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7709A16B-061A-4A00-AC5D-F0089EF1817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6D6D4B12-ED30-4B4A-90E5-96EE0201F0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85B041A9-3F37-4E71-9ACB-BCDD59B7EE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CFF04E8E-ADBE-4442-BEB4-4BC3A94595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754C6B3B-6E3B-4275-B192-0DBB2B4B21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0317B688-2251-49A3-959A-86A818E513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481660F2-24E4-4676-8612-240EBC0481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38897BC-A60C-40C9-917A-CDE53617B4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7713853D-92FE-42D8-91ED-5CD985AAFE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82FD1972-FCC9-451A-96A9-B76FF45111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5B850DE1-0D01-410E-B457-180CF41956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80426538-A647-4351-8672-B646206C25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F3220CF0-913C-4591-B0DB-3F3F8F0DC3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980DA83F-D7EB-466A-BB8B-6E4FB2AF95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AE81D587-7D28-4A86-8701-6727980757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07655238-4E35-4B79-B14A-F5CA59BE9DF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94A32F5B-54E2-4C53-AC9E-3133E32D43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59E4B989-4162-428C-BE0F-519B2F01DD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07613C18-E06C-4FD6-969A-8B1C84E699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9DD7700B-F081-4940-ADE1-36BB5D5D25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ACC49E68-CDE3-40EE-944D-8AE68DA642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4147ED81-D9A7-4EF4-9FC5-AD179FFF63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0E20CEBD-8DCC-47F6-8A96-78F85CF29A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B9FBED17-4A10-4486-B208-7E32836FBF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790420BC-4F65-40C2-A2D6-B5840B67FB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3B81AE17-CF0E-47BA-B686-66CFDC45A2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168109DC-521D-4DF6-8416-235CBAF84D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4ED4EF2C-6121-4AE7-85FE-E5FE5B2286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62B9C66B-478A-4749-B90C-7E1AFA90C2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952F0071-FDBD-4295-8EC4-B2F0F0C032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16B01ECF-8731-4FA4-89B2-7843E5EE9F3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2436B42F-3766-4090-B772-032F93A145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20990D3D-0CA3-4A33-980B-76FF0E53C7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B065F9D0-7B5A-4D70-842C-4F1FC92B07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0CBFEFAF-8D1C-45F8-947D-59EBC0D004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4CD5A746-0794-4D99-9EF5-AE2CFA7296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C086C46F-0951-4CA7-85CA-F272F88877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DD463BA7-3D3E-40AE-8C31-5FB6BCDB79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F1AA4DF3-9BBC-46C0-B99F-F86F283911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219544B0-22FF-46E2-8DFD-95E1BFE18A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73EA2A17-EB5D-4B02-91B1-DA34A00CDC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2F787DB2-BC17-49D1-81F4-236658D2C7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0EA8251-A67D-45C0-9AB9-245A2E7136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5DA3019E-9EA1-45DF-B99F-1BAB5DE0D1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BE699774-131A-4D65-B020-E89150B3EF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5F1D4696-64AC-4A74-AD0F-7C92CA4A845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510FEE71-CF95-4A5D-9033-1F0516AEDC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6595AECE-C6FC-4FF9-ABD0-60850C78CF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6736613D-0314-44DA-8B8A-85956CF647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3C506A01-47A3-49B9-BF93-5AAE63C598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488412BD-802C-477D-8DF5-D3810733B6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E25FF1E-57D2-4091-A0A5-984441A632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EEDB5EF8-0776-4F63-8A09-F8F24A0EFD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4CB2C9C4-D76B-44AD-B3BE-0DE67AC807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E8A40402-6272-4418-99F6-F6DC395BB2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01107028-F65A-4C85-89BF-FCB360FEF9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ECA5E10B-CB42-4848-83F7-030576612B6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740B73E4-8EF8-41E2-9520-9442520CAA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31A9875D-EAFD-45BB-9494-41D58C4817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20CB9DA0-8CCE-4E62-AC78-9E3935B2D4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336CFCE6-A95D-43E2-9B1F-AFD29511CF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74F14702-E896-46E8-9AE5-741F2C2DD7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E3DB60EC-C110-4BA5-816B-F27BF2837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300D7AB4-EA40-4BD1-89D0-EB329B6261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8E8E2DFB-14FF-41FE-B329-A35F2D9F4B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B88F001E-A031-464B-BA55-CD26ABE90F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C2C562A1-CBA5-4BC9-AA7D-C81BD64E89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AC70F01A-4B2D-401D-8B64-F7FAFF4FB1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F0DEFA3E-6B9E-4F29-B054-A9A3E4A42F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12C9D5B-A99A-4CCC-AF6B-312D9F6220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C0141F74-89CF-4255-AAEF-F9DDC46926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BD52F32F-C502-4211-86E8-A24D1C9850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1DE00821-821B-41AD-BC36-0C1E8E7FE5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4B51FA37-99EE-475D-A94F-E4E875E43A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51F0202D-BCA0-4691-B9CF-811F52959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680FE8E8-C3E5-42C5-BEF5-E163256F16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51FFFC8-0FDD-4C9F-A79B-881FB016BC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A8284212-6D61-4F5E-BFA6-3E53F2A23D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652CE39D-E25A-49CE-AD19-C4205C32C3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2EF6BFE7-1317-404A-8EA0-24077B6358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E567D5A7-82A2-4EEF-9243-37CF959F4F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3260A97D-3B58-40DE-9E17-A1667D39AC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E8E7B1A8-E6CD-4866-AF4B-962E4B74B4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D7F3596E-D41A-4988-AEF9-CED1DF1197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564EA3F7-9FE6-4234-9C67-E1E8FE1D3A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DD179B32-D763-4277-8048-F862DA580E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C494CB8A-B0CF-466F-B9CF-ECD6165FAD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7BA6FBB4-C9BA-4335-BADF-BC966548B1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CC18F27B-A9B1-4E26-9065-3FCD6C98B8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4030A133-1B79-4218-AE54-D36838BD62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728D04A0-7A1B-432D-8B7C-305C373975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8234D8D1-68A3-455D-9D54-5981BDCDD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55728D64-3CE2-48D5-AFE7-ED690363D4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2DE688FB-C3C3-4E82-A416-63B8C1BA45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0BC263DC-252B-4CBE-B65A-EBBE13F2ED4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0CA5171A-204B-4BF6-BDCA-ED8218D48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F59A06B3-7E01-4163-813A-1331C0CC99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F073004A-9700-4B44-A2FB-C1D1485DF3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8761DDB2-6947-437B-A393-5B1410F3BD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9A5651B9-AEEE-492C-80FA-0D034C8ABE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C1BA1A2C-A9CE-4562-B181-79DCEE2713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6A8985E9-4023-4736-BD41-3B1070BBDB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AA3E7D65-9E5F-42AF-83D6-8EFB5C7F9B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5BDA40AD-B8CB-4EDF-BB86-2A9F8BB879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7BA736C2-F193-4439-9750-E92B947C8B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994031EA-B70C-44E1-8963-1EC842AB0F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80FEF641-E47A-404A-9D97-68C4C1FA91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32FC89EE-3A0C-4611-9C6C-39C4563E54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8D312CBE-BCF8-4F9C-80E9-F778E138CF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4EC2A30E-568B-40D5-A68B-E8E2BE6077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F0AED51C-0D53-48AE-BA47-98B3807990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CD3DEEE1-67B1-4C5B-9EA7-5D45135905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DF7F354B-D1AD-4EDD-8A3A-2668878508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F66635B5-0C32-475C-993D-3CE2C11501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7695AB2-5A6E-4623-8191-1BA1932D37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E671B7F5-CFC6-4DD0-B6D6-69AB8D5526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C0F01823-5095-46AB-9BAB-A43EE62870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4F077519-12DB-4702-8780-E1698D2D39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33A5D7CC-F5F8-4A0D-A097-0BCF73719E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8B05E930-94E5-4865-A37E-747017EDC0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3693408A-2AE5-434B-AC5C-ADC6124AFF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4BC1E2B7-4DB1-4506-8440-871D4118CC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98B2EC92-BC9F-4F35-B5E4-A65C16D4269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C2394FC-CA53-4B2E-8702-93875901C9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3622D603-A921-4472-8DD7-A64F290475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766986E6-5BD4-4AC4-AD55-E58A071FC6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93EF599D-A506-404D-BEDD-3F87C66D22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D0DDC2A6-9452-4A4A-B9A4-B6479FF634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5BAB5F36-21E5-4A7F-A1F9-FEBCDF48DD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4F6125D-3743-46F8-8173-953AAC4573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7CD04F1F-5679-4A56-A637-CAF9C1A216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E36FABEE-9765-4C72-A96F-447640D14C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C8D41005-36CC-495C-B999-C555039745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222073C3-031F-486F-A9C8-C1B23E39E6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9C1F6566-96AE-48ED-8CBD-1E5326E2F9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65D2129F-F41A-4822-B47F-8E83994AD6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4FA176DF-93BF-4CC6-A070-FACA74426C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F80545BB-A968-45F5-AA31-D83088A012E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57E3D7F4-76C6-41E8-8119-B6AE8CA698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C5837711-35D5-4823-AD02-15D6A3034A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3D7C6351-A603-4043-BAE6-A2F8C12ECE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6A38095D-5ADC-49C9-858C-B21E95F482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B59874E-0E6E-44D1-8E9B-4F8D3207D5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22B125F3-8A36-421B-832D-2C2699D832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30710B58-9B0D-4928-AD1E-E6EF4C9F2B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200865F5-3586-4D35-B169-F5E63BB060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8356CE8-B1BC-4870-AA8C-70DCAB947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F77611D7-B73B-4A58-8DEA-15E4C123DD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0024D2FC-E3E9-4A0C-8482-71DC1C388C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C90D4840-EFAB-4A80-95FE-0BBA1E881E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34B2889F-BC78-4AD9-98D3-5C2E4E1452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D0AD8E38-CC5A-4890-BC21-A6F28FAAB0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F2C3A3A1-14BB-4243-8AAC-EF59A139FF8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6077C216-9B4C-493A-A6C0-7320D96BBB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96DDA62-3B55-4404-8973-9EDE262047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37DD1926-19B9-49DA-9BDF-31E49CF53E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4B1F9C92-A641-4F25-A41C-A6D646804E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13F71E57-6ECB-41D5-AE3D-73944AB154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42C7485D-8BE4-4E7D-A0C6-44E3B39F84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845E04CD-168A-4792-8B7C-ECAA98E40C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ED559D9F-F2E2-4CC6-BE98-71FC8F960E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630C503D-6FF0-42AD-AFFB-03271287FA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C42490CC-7CD8-436C-A2C5-4EB89BBA9D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19F777EE-8F0F-4642-8D2E-D021566734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E10C6288-5FFC-4D56-8BEC-A6A280299F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0BA4E68A-2FA0-4630-9F1B-CA4D5A4F93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5376E12B-DBC3-457F-891B-A6FABFD989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1CE4C198-5302-4588-A020-650802E4581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DA2530B0-6D19-46E3-9A47-4A3E98F2D8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388940F8-3CA1-4E0E-9EFF-914C5E3157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D297A3CE-3137-4A07-A4D1-F5D42D9EE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489B843E-67DD-4B49-B3C0-81CB44F8EA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6F354C1-E102-4802-B4C0-4EB5D0FC7B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42667308-59E2-4C5E-B898-F2B9D91A03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ACE6BA64-0E0A-44EC-88E8-CDCDB9012E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43159CC8-0BD2-4569-AB59-1F01B352D2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700A7D83-47B4-4FD8-8108-A6DAF2D0E6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1B5CBE49-22D3-416A-BAD7-A859360D3E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0AA2D7A2-E44D-4BA1-9DEB-4ED2A6A341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2440A2A7-C535-4342-9B44-825592D7A0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2C02858A-F1BE-4CE6-A903-80584E3963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D051159B-7124-49CE-85F5-74CA95B26B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135FFC18-91D3-48DB-A0FE-5C906B4A533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527A3839-D8FD-4C13-B7A8-B17FCBE32D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E5209FC4-CBED-4BC0-A9FF-D009CB228F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E88F675B-CB6D-4355-85C6-0D70087448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40E5B4B9-BCCD-4F4D-8D49-4102821ED9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2C8696E7-2BE8-4CB1-942F-82C4094F1E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44B751DC-419E-4B8A-840E-8431D9234D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B2A5159A-B05D-4642-B41F-812211CBC9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703A9FEA-17BD-47A5-9227-6C7B00DC2D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ADAEA57F-1144-4848-9CED-4D6EB89577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14F63619-670F-4399-AA67-DC5D198811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3CD12F93-A0DF-4594-8064-70F345BCF3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E47D47C-D3AE-4135-A4AD-C1CD392D17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A231818F-CE07-4BFC-B2D1-3960C8ECFF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B5E2560-D714-4296-BD66-DC7A6AEE5C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48B359B3-9112-4A25-8871-24FE9FFDAC6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4A780EE1-1752-4A2B-8D69-26CF7641A7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6B7B93D1-429F-4A30-AABF-E0AE44DEDA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ED773C02-713F-4BB4-983C-4E5ADF7835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6CCEF93E-8B37-40CB-AFCC-A9A0E4C39B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6861F632-548E-4EFB-A29A-D9E0BE681A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E5E26996-F774-483F-B5CB-18558EBDFA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97EE1284-31EA-41F1-BD42-613F3113AC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FABD87EA-8C8D-4DB7-BD49-3209BB00DD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F622CFBB-6E71-446E-8649-BE94CA8BE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D6D14486-BC2C-468E-87D2-9044B00430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C4FCA5D-589C-4347-B910-2F36F34BBA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42862CC6-B0A3-45B4-BF79-675DAF04E8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EFE457E-B6B4-459F-ABD9-98D88F5636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4494AC3F-065A-4CAB-A03F-9267950668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DC67BE81-629E-4486-B1F4-DCE816CA6C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92129E47-59EC-42B7-BAFC-8C77B60C56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57F93DC3-0A47-4DB9-8B6B-9E76250027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A1B049CA-F0BF-46FC-B865-01368F711E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78DD6EC5-1519-469F-A33A-BE96DCA7D8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92B8ABF-5889-4775-AFF2-A3087C2C50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4384E75C-7CF9-4D62-912A-6A2C4553B0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89EC891C-090B-4059-95A0-7BB7F8E15C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E1685527-B090-4D2D-BBD0-339A3E6097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86FA1614-20D3-4B95-8FFA-4C15046E92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EC0DD2BC-1BD9-451A-B07A-7574944138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4530DB25-3D2C-40BB-B87C-75EC1956A7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5919674C-5DB7-4247-A4F1-FD1A60075F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E6031D99-8F56-4D73-B964-98ADD29897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BCA8CC71-E8CA-4D62-8B17-75CA25032C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233AAE70-641F-4AF9-877B-A5C0E768B7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F4EFABB2-9C4D-444B-B517-42BC5F46D0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13A00FAD-27DF-48EA-A359-4232613B17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600DB85B-8EB8-4315-ABE1-5AAFBC3049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3E86E35E-7BF1-4E11-8401-F8D16CE2A5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54A6565D-72DB-456F-9546-F83DF697FB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4D25043F-E9BA-4C7B-81CF-5A6D9D1ACB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787FE32E-E436-49D8-A955-1B6721B15E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B451BAC9-63D0-4557-889D-74D26D10A0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13AFBEEC-60A9-4A74-A3C8-E2B2C41C2E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4EE7B26F-3F09-4AD4-89C6-14A82DF304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050495B3-F1F0-400C-BB4C-5999C37FDD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308E58F9-D7DA-4A8E-B3B3-3D2A31F700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BB8D1F5A-4B53-4007-A099-88C6F95390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7BD68108-551F-4F4B-B421-6C4179D057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EF444BA6-222F-4D20-9562-3FED5B7756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BA27D157-6334-4103-9212-7291C4A33B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8A9C5172-FE5F-4CEC-B703-DB1526DA18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27F61894-9D52-4FF9-BAB1-C8F1DD943A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9172A44-68BE-4B86-9DC1-5B1E818EB2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223A502F-0DBE-4C5D-8023-17ADFE0A83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3A62E2A3-1409-4370-9357-79F96B45B1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57485250-DE9F-4BCF-B517-6E0A37546E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700FF952-8E35-44D6-8FFE-EB408CA276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E2C28814-9414-4E9F-A627-CD672C5923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83427A9B-79A9-4C01-9A77-68FC5FD499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B1E461DC-EFC5-4968-8D19-A7E416675B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5BCBCC82-AF25-433D-A380-ADA5BDC67C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C0BE99CE-1448-4FB4-8B3B-5EAA61D214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942CB294-2082-4FEB-8A03-BF6D1A0CF0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7B4CBA3F-56BC-46BB-8EFF-A4E9C4F97B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9821D6E7-E188-402B-BEF6-9F0D7FF29E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A493BEE9-18FA-4659-9649-0C8BEB1584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21D0EDC3-F092-4EFF-A5C6-F86E615FB9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0D3A2E71-5FE3-4FBD-BED8-3279D9A9DD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2E0D1CEE-E19D-41A5-ADBE-992A19925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D770AE55-D022-4B5D-8712-728D4B1169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7DDA8D82-A81B-458E-B762-E8A6C1F77E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4A908B91-416B-49F7-ACA6-30D5DAEDC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D64F7A7F-4313-4B1B-8762-1485247820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648C47E6-65D5-4BFC-9C0C-465F261CBE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E8AB2A25-2237-4360-8045-9A733F5054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9A9DDF70-AE49-4E7A-A2A0-892F95E21A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8170E93A-2A9E-4D00-8D9D-21164083A5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36CBC9BE-E677-4479-8CF5-DADC47084A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03B5554C-5E2D-467A-8CA2-4C6D834418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176C7BF8-B655-4A09-B877-73150B8FD6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CF72DA8E-879E-4875-9C03-54D93445E7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9431BFF7-7039-4C7B-A0A3-9E3D824891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A9F1C004-2EB3-42E9-B41E-A269AC2725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314428C-69B9-4937-B6B2-D1D769395E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3B7C5BF1-734A-4308-A090-5FA779B881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714AB081-0F9A-4004-B48B-8F881228BD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9BE4183D-5200-462C-95D1-A015BB85E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981C19B1-B739-45E7-9C3D-D0BA30E1A4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50EA853C-FDDA-4141-B427-31963CE7F8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6845B238-39DC-4747-B306-B735BB547D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EDC12F03-D061-46C3-80B4-D282D1A6CB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A5B5584D-3D57-4B22-BA16-638C872794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58697853-5215-4A43-8935-43A94968C4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0115C16B-40F7-45EB-B88D-E72F553056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52A5955F-5C2C-46CC-8FD8-B835920F81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B25662B3-C23C-44EF-93CC-868592609E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A090D70D-D553-439B-B378-913CC8CF21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0629331D-6936-46D9-AEC8-585F41D7E0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A5067FAC-DAAE-401D-BC17-5947134CCC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2BB5710E-E1F0-4EBE-A363-418D2294B4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AB40C8F5-81C8-406B-9AC4-D271F0C805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FC4AD923-3E6B-4763-81AB-F9188EF690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EC6187DF-1C68-46BA-B621-8CEC0C01AE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A8FDC2DE-D11C-4A38-BEED-81D969E928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A5F56DD7-C5A6-462E-BD5E-64F109D9B6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A1C9327-036F-4816-AAC3-15E21E64E4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D58B53AF-3FF2-428D-B6B4-B7DB03EBEB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882CF41A-0EE1-4C5C-AF31-1BE6C5B93E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1D119ADE-49B9-482B-85AB-29FBD62AA9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88D820C1-2904-41B9-9C03-8F0F361002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55509F75-87BE-46BD-BF55-AC4D0B0CF1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DAB5359D-C814-4D4A-8A24-EF17E3346C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38D7961-7013-4B1E-9371-A9B5AF0349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790DC835-0F95-4678-B62E-49219CF8C0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396E80CD-48E9-4931-9A7E-2558079F6C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CB245591-0BC9-4FFE-9B36-8974C53D32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D7EC700-8F81-4A1C-9E8E-5094E028E5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DE41FFDC-0594-4E4D-B3E4-FA1BFA449B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5F9A9428-710B-4934-9519-648C4FA4BB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6638FCD8-C1E1-47EC-94CF-7A59B95B64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137DEAC9-DB50-4CCA-9D6E-5FB06B913F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C7CC8BAE-86BD-46D9-8146-BC033C4DDE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0C5AD23F-17AC-4D1E-838E-F1BEC3124A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C76752B2-2BBF-4E10-8E72-E67A1CA81D3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816F0F3C-E7A4-40B2-8778-DCF7B61E18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908545BD-8A26-49B9-AA58-E0C180AD67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B24EC1-D1F8-4183-8AEF-14FF184C18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2657FD63-61C5-4FDC-9CFD-53B113D139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0D2B57D9-F4C6-4AD2-AF21-99E9EF1ED6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122543FF-14BA-4D8C-8339-1BA3F25FE5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21D82B2F-95FF-4995-BD10-04379CB61E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16EFB0EA-0F11-42F3-AA65-14D9341EE5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DDFB193F-45D4-46DD-BF11-AC0ADD3DC7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4CBE1EE1-B078-4122-8C42-4F2E5A87A8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5E6BB6CC-EB07-48A3-A31B-72A8E8657A9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C3F73382-437E-4698-B30D-80A0DA9003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FC416213-91A7-4AF3-AED2-B233EC7AA2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D910EDF6-6236-4C17-99B0-FA6D353FA3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129731B2-9ED4-4F61-820A-F374DE5DEB6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0F55330B-3385-4DC1-933A-2CD26653AF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18F623BD-A36A-4797-925B-2C9269D0E3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155F2E4F-4839-4EDD-913C-03240B0C9F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5594D230-C9CF-419E-938F-452B3BE72C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431A78A1-BE5A-40D6-9520-E885CB1B24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1CC7ADE1-BD04-4E3F-BE55-FD41D4CC29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A1F5FCBF-1D81-4839-8E82-36A05C9C66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7EAE8F82-0E9A-4B2B-A48F-5EBBC40A60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5B8C1190-4185-45A4-9CDC-FCA865AF21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A4D9BAC8-E602-4834-8BC6-7706D2D91B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A199092-FD6D-4B43-BEA4-584E782D20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AFD45FAF-2276-4F86-AAF5-42A3FD9095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26C951E0-0892-4E8E-8DDC-B38D59AD74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CA278726-F792-4999-A601-A0CDB03694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3FA3CCD5-AA8E-4DB2-BFB8-FB37179AC5EA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2677D0CD-C640-45E0-8995-249AC71613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4D276564-0707-4DC9-947E-AC636813EE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6110955B-2850-41CB-A60B-BA1EFDFD21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784BCF16-469A-4209-BBA1-7DA27B5F0E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FC2799A9-1675-448C-8AC1-AF16D14FE1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69267240-F3AA-435B-90D8-ADE889FD84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17614C99-C330-42CE-A7F7-4E0C81BC4D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D838635D-B84C-4143-B7E6-B54EC51740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4A6A3263-9767-480A-B574-CD1BFD82B1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71B4CDF1-5F69-46D7-B30C-11CB6F85A4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69D33031-FA2C-4BD5-8058-F678FC217C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F82E1FB3-CE66-4F56-9B98-C6658B46E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8F90AB94-A436-4DD0-A95D-8EC7FD23CB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9693705E-1CAB-4647-AA3B-57FC44E563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8BA1E294-E1F3-45AB-B4DB-88E6ABA5F87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20CC25FC-E10A-4293-AB61-81A363E786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80F5616E-0FB4-4DB3-94B9-04E5996ACB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3791D9BF-D273-40C7-9A8C-F262624DED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695331CF-4849-4795-8C49-98CEA860BE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F078964F-EEA7-4058-BEF2-F9DB795426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78C9A742-C3A4-4536-B70C-61B18E328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02D6272A-6AA0-4A1E-9105-FDEBD71C10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609A69DD-0C02-411F-B069-F7101D9A5B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75CB0539-B527-4741-8D3C-9E41E06F0C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A6BB06B3-A997-4F75-B46A-F1A2B48BC7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ED126FA7-490B-4965-957C-0A0DB3FBB6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2C32683A-BCD1-4C09-94A4-31BF151DB1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FF98AD06-DB1B-410A-BBAA-21AB1FA71D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6C0B3522-F2FC-4797-90D2-94D229C771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7BE5D430-05A2-48E3-8EDF-CDB3FC332D8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0F805856-0FCE-4C7B-98B7-63AF7A6D3B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A39F3858-3F3F-48B1-B95E-8035417665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7BBFBF99-AB08-494A-B205-16D079A016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7A2FA92D-F1E1-4BFC-A625-433CAE718A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C6BE05E6-B21D-432B-BC7E-05C9D9856F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302D44B9-917F-4773-AE0C-ADC40B1A05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447B22EA-4FC7-4BC6-A9C3-A5160AB610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4E060E99-5B42-468B-A272-5C2DEE83C2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3D3E9689-ACE6-47DD-B26C-FA58A8F1CB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76E4F104-687B-4A4D-99F8-E9C702676C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0841FF0E-5162-4BF6-AB67-92A54D71C7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8F75D3B0-91EC-4C54-9048-37AD7056958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CDA62A64-700D-4CE1-8DBE-4C3787983C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09F1E278-D928-4323-AC83-90A1D96617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310A75BF-687B-4C78-8A65-108390CDECD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64DC3090-CD52-4810-9DE5-E15C561FF3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8550981A-326A-495C-91C1-ACB84D6CC5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DB219778-0822-42A9-B8E5-371E91915E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77C88E1C-1C80-4040-9AB7-8B718E7197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BE7AF942-BF0B-46E8-829D-A18C76D9DA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B2210117-83C2-48C4-A5AE-0EA65AF427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336994CE-F00E-4192-B485-8D042362C4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6305B426-2550-404D-BB6E-25BAE0B150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D790B689-7EFC-469F-ABD8-663A910A16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72F4DB6A-7513-4D6E-BE6A-B74D2605C5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65BB259A-8CC8-4E2A-9387-D35533B40A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F4A862D9-C7FB-4C6A-B0FB-C179ECA69C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A010EA68-99F9-4BD6-B24C-DF824C55D1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8D0F20FC-90AF-42D6-B88F-6AE8AF020A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CDFE890A-73E9-4F70-B3C9-95F5801EA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B15814F7-93AA-419F-8E38-288335EB79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F5F5BD39-A42D-4429-811D-E0DFB60412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BFDB4D70-6C47-4A92-8811-CB8125383A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64A2B1CC-69DE-4D41-9CF3-4C3E630330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E286EC17-B82D-4923-9300-3FDAD6E07D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FBF30293-1E19-4D88-AC5E-F9D75E300D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AE25136-F36B-4EDD-AD95-8677DC88A2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61448D1-08C4-4A5F-899B-A0CFC8FB87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D62B3857-728C-445C-AA37-A1977F5D56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6CFC54C4-B273-4576-BFC6-222CBC35B3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EF2E3B5D-BC5B-4E59-AE6C-655C750AF9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2903ED4B-DF76-4B05-84DB-F056D5C9A7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8047F5E3-BEA4-4403-B6D5-E862A24CBC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23438640-B982-4008-A5BB-656F2AF290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012D439-FD57-4C35-A483-CA85E82AB1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51094DDC-3145-4630-B6E7-8870FC5167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396B4289-326B-4081-91F8-D4E456D7E2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B28ACAD3-6C09-434F-939E-4C0391D255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0250DA12-2D35-42B7-A75F-509839D5EF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3048A0A0-5F5F-4BF8-96FD-00464D40C8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7AB510DF-F38E-4159-BDEF-0F7DD5847F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68C68DD1-D97E-49A6-9D69-E5319237CF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C7273C80-93FA-425A-A566-F0644DE8BF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B7A7D35E-8E84-4B79-9C39-0741C973A1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320EF64-FA73-41E4-B8C2-B5497162F9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F5FD4FFE-4FD8-40AB-8490-9A47DAE659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BC2588D8-A967-44CA-9F2B-ADAC82F080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5B36942C-DFE0-4649-9DB4-301E43295B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E74736AB-E40B-4C6B-AD35-1C864021F1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F2290D8F-29B5-431A-AFB5-AE98DE133E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AE15380C-51D7-47F7-A835-2C9B8AE8BA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6850C908-BFC6-4706-B186-A955EAE6CD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F9FCE2C1-B1B2-480F-98F4-DFA9DD8022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11D30367-C4B1-4A7C-94D2-B37E3189D7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CA412BCF-4DBE-4EB5-BEF4-BFA0BEAC5F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0AADE8DD-F88C-486E-8198-8F7821CCBC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08CAB57C-8EF2-4ED4-97BF-2B1BB5C954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EDDF3E07-B379-4446-85C5-B01C6A65D3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E207913A-08CC-4043-BA6B-AA4B5F3C77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F70FF0C4-CDCB-4344-B3F5-312A26FAE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877238CA-09ED-43EF-804A-0535C288D5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D98C83ED-93FF-4283-88D7-BC1A1410C9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B1A1A900-F34F-4A74-9186-8C64AC5C34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C0EC513A-B145-4017-8E45-6089457473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E8C826D3-2235-44A7-B000-D44364DEC8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17B04A65-9CAD-4106-8AA8-B7C61B2BF7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1B107703-0245-4E26-8654-014B9074FC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CEB0F283-4B84-4726-A1BF-D8D9050F5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CC5FA27E-7BC1-4D29-B708-AE536D55482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66204DE7-7D00-4F04-B2AB-21BC96AFDE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AD69DE00-450E-4EA6-82FD-F2C4331558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7F08A963-5AE0-4897-B783-8393AB739D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F1ADDD07-E8CD-4EF2-B352-A097B944F7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DCDA63A0-F26F-4122-AA39-1996C0F59C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21E6C748-2210-46E2-B954-67E242C4A9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0CA9CF0A-B72E-45AB-BDF2-55F8104319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8CB603F5-625A-4AB0-AF35-67159D30BD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E9AA76FF-5FDE-4BFB-BFC8-9E1C731BA2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2D289C62-2E85-46B8-BFF0-7E8E71A90A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6F96B53A-1FD4-4843-97F1-B22E3F6B69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3278C04E-B9E6-4B5E-B81F-3E01DB9248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F2CBF043-44B5-4007-92EB-482AC56A7C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DF7B0471-567D-4A5D-A972-5110237EEA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BA7228D2-DE89-4849-B53F-79729000CB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59FE8FDF-0CF5-4364-8B3A-BD8A168077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3B60EBDA-3F49-4637-A5C2-C989306465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A7C9EC3B-4ECA-414D-9A18-70CF8CEAB6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F8BE7DB1-2A9C-41E9-A07D-EA1849DD42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86559484-0B20-4763-8BDE-D42FFDE842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3FBB57A0-DB92-41B2-A4AD-3958AA8530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32763E08-9878-426B-9939-1078C4E179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FCF5EB73-7C3E-4F01-AD68-EEEC93BF3C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461A194D-6A61-4589-A995-09E90E005A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019DA708-64EB-49C2-A85B-EBA1DD31BC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AA4A9BF7-4607-43F5-B644-77331BA01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1F8E43D5-F2A5-4B4D-9F75-B4BA44CB6A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C1899786-F0F7-4384-977F-C347F996AD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634949F4-5E3E-49E8-91E9-E3A95C41C8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6109E130-AA01-4E30-8C8E-A6EB87D7C1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8D61B0FB-E8DF-48C9-B554-6AD39E0CEF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C2685DE8-1423-4DBA-81F1-12270D5A11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293BA6A6-3062-48CA-AC4F-D98E285878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2BE1D465-6386-4124-99DD-5136B6C039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118989F3-243E-4C25-B19D-F9D1A6D75B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ED1DBA55-7F90-4461-BA52-96E5A9D47A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848B6617-886E-453A-863B-107D463A68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7BB356F2-07CC-4B74-8464-2EDB6E89D8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AC4C7694-4C29-4CB8-924F-08E9929CA8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A144EE37-EA6A-4664-A838-7ABFFA18EE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C5DD8A8C-3F9D-4839-BA0F-01474980F4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7C59EEDF-4086-4BF4-AA48-E6DC6C510F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16168CBE-F962-4611-8A59-B201481906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9CD906E4-8F2B-4038-B735-F20271BDCD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640D33A8-378C-4596-845D-D0DD305909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402306F9-CC31-4607-859C-1104633F70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E04F862-2D34-4980-8396-EEACEBA4F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861339B8-AD9F-48B1-B936-0D66466276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33130479-0325-4854-B504-344D8359CC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E784A4AD-9AE6-429E-BC6B-D4E2A6B769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FA10015D-A258-46AC-A4D4-46A4CF04AED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4C2F856D-699F-4A2A-925A-9EF213E413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B934F0AF-403C-4DCF-888A-739696A6BB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39864F46-3991-45E3-8BA5-75989B2AEE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4574D4A6-C270-4B20-B317-BD6E203798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BE1D2CB3-E685-4A3F-ACE1-F832F8B80E2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4D12AD6-61AC-4801-8BF3-864597CC12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5A90F09F-0F24-4C2C-9419-52CCEC6ECB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08D71E7-FF31-478A-A6AB-C851037543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51578248-AAFC-4F79-BD4A-A33ECCB98C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D95CAE63-9F88-4BC9-A26C-77B6A5BD53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F27FCED1-5425-4389-B2B3-49CD2C4377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E47D404F-A54D-46E8-BBC5-5F81DC2A64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5E246DD3-330B-47AE-8692-7D07518DC2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76C466F8-2B4B-4754-90BF-047107F236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BDCB377C-7697-4B92-9305-CADD92DA58A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9163632A-C254-44F3-89F9-21D0945846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AD415687-1362-4E59-8AF6-8E9D1D356F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31508815-ED00-4552-A09F-01251A637F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B6427B36-3CA4-47EA-9687-0D44B424A5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AC6C8E77-3C85-4CFB-8E44-CA7A014DAFD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3C078DCD-D8D1-445C-BB71-5A04160015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3E3ABCBC-DBF3-4E65-8725-B1C928357D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9B43682D-6B85-4E73-96D1-C134AD71D7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9F496FA3-9F4F-427A-A237-BB2365A681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12A9C1B1-88EE-4505-A78A-1C60FB9E0A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F9FDDC84-CA69-4CAB-A3D9-0DB1499A0F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59A9AE39-7105-4E58-A733-1C24CFA433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CE993A15-61D0-4192-A89C-67EFD71671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E3496189-B66B-4DCE-96FA-778F110302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58DED071-8453-445B-B3B1-FDDF201293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93ABC16A-9148-4C43-BD00-9F4C7455DC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16772A90-55E5-47E1-8F9C-070937A1DA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28C11164-C138-4454-A353-B40BB304BA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932FEA29-2ABB-4D9A-AF15-EF7F8BC3AE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12743E58-F1E5-4390-8082-A6EDFEA9383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2F1BD4AA-C128-4791-9001-02E53EC51C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1F87EFBB-924B-4696-A01F-B7F7C5A3B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BE41A941-4B0B-4E4C-8517-F04592B49F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09F68968-F0FD-43B5-98DE-1EC8CD2141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D8778247-2080-4117-A019-6F992DD987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4419D73E-426D-4897-80BB-F6C34929DC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592A13BA-ED45-4A94-AEC5-496A3F5E6C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8CB4A6E8-FA7D-4659-9837-97580F0C214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259D8651-C1CA-4B13-B022-9F548E0686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BA282399-81B0-4AAE-9B28-A416DA1AF9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448EAA13-3432-4129-A591-2A882325BF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241F79C8-40A3-4F00-B7E5-AD74B9B383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C3E371F9-E863-434A-B974-6324446B58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21839844-F7F1-40A0-9F5A-E345248CBD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F4EC2DAE-1B5F-4991-9606-B88C902157D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C1C01A46-4CBC-4357-9C69-D659424BD4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277BFAB-7C49-482B-99E8-EFB8414238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F3A00D3C-8AAF-4599-99BD-24B675DF24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6305128E-B30D-42B9-8C25-6D0A0AC05F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6250C3F8-7ED0-4319-8634-AEA1486FEF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3A0C984F-B29F-4CC5-B3FF-D385EC34E0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51F1B77D-01A9-4064-9EF2-460823B81D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F6B1A773-15AB-4D24-A240-242C331400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1758475F-BB97-468B-8220-52D25109F9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55AD6E4B-460E-4553-AFD5-EE13F86AEB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BA4996D2-B948-4C50-85B9-6001A8F7F6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979FED1B-57E2-467D-AD60-925CCCA2BF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BFDC10BD-0AAE-4FD6-92E2-F682088021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39A5BA9B-E4B5-4BDF-8255-5281859D46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6DA88A02-C8AE-4A67-8B9D-1E2E43E5D70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C1D27F79-F611-471E-A6A8-9FC79B45D7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A10BE864-9D31-4A62-AB08-DA3428D278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B16C879B-052A-4803-B80C-F293FDB5BC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403F64E9-37FB-4163-83B0-52BCFACA2C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FBA6AE34-875B-4760-A18A-7A32CC9187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0C3C6755-7B3F-4F56-8DAD-A6A9058F43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0112E3A8-3230-4659-802F-D49CB20CFD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E097A657-AEAC-482C-AC9D-0737267D9C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AB4B3F8D-155A-48B2-B090-FD1CB906C0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66263787-5166-4C80-B7EB-A343693660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EE555294-08A3-43A6-9D49-9A4ECC13BF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43BDDB31-3BAB-4179-B411-388967EFFB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CC8096D3-B78A-4CDB-BA0F-8E01FBC6D7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98D3BC2E-1B4C-4EF4-AFEF-93EDA6862B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ECBFC748-C2E9-44AE-86A4-75CC0D8496E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120ECA90-CE13-43A0-A553-DB5C4B2796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F9261117-7AC5-44FA-98AC-F29879464D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83812340-48D6-43F2-89B0-993F849394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D797A991-BA01-4A81-842B-EBF2019D40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D621A5BB-89CA-4577-8DCB-7332D7D5B5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8CA5B90B-5DA8-43B6-9A7B-4F4E1E6420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AAFFAD9A-1077-47A5-99A8-ABDF4A0803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E041FA55-B919-4917-8A58-9FA2061417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B571553D-B6AD-4CBA-B125-8E5410ED3D8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9C98A1B5-105A-4882-BFF8-61F3BA0C22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5B037F24-FFAB-4A5F-BDEB-F04B3D4269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836BE3AF-B9C2-439A-9172-ED0B242998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407F0174-5AF7-44D8-AA1B-3D469DBC2F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FD9B3666-431E-4F85-B948-7DDC5CC711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CFBA9B11-FB53-4BC8-A91B-5B83FA9B8F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17CDB545-2E2D-4BF3-8FE0-FFF9B50D82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9C8B23D9-FCFC-45D1-B77C-F09399C45E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D0956E22-B9C4-4016-8D9B-5ACCF4482D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8F2D0759-E671-44D5-9C4F-BD222451FF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B56EF3D5-A739-48C1-9C20-5730666B9B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D25DA132-2C75-4C7F-888F-3A75A10716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6A6D481-D37F-4426-A7B4-28CF86A5A8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C395A781-75A1-4A60-9013-FC3C0D2CFB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F635DA0C-7E1E-477A-8ACF-950DA30A40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851BEE78-3182-442B-A5D3-5BC8C0D8A0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41A4D9F6-7E97-4FEC-A170-0B28145DBF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DEC68BD0-B064-4914-81E5-B561F70800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476378D7-AF1A-432A-837F-B746799942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559820DD-CE1D-4EE5-AC20-4E5B4E6E90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9EFB1740-E675-4BB8-8EC2-F5C5228939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5AE0AADE-4327-4206-9792-0A2AA04B71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341B3F7A-1DCE-4542-B919-3B020908B6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F8115A49-1C69-4573-BB58-F0B184EF8C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F3436CA6-AAAF-49E2-A202-11FFD38209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65845E62-53D2-469B-AC25-C5FFDCEE5B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2C081262-85ED-4A6A-9E90-D42F0DB260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B5AFA163-0FA2-4B7F-8005-4F9D78123A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0DE32CF8-C575-491B-AF10-647D71596B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D5E3BABB-C5B6-403B-B5B8-BCE372BDA3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4A0CC4F4-0E7C-4E6F-9FC3-89A90FCECD7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B4AEBE7C-77E7-4B41-9F24-C5F31398ED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A6784F02-9DB8-4765-9FC8-AF9714F29D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9B453CB6-8AAC-4280-AFF1-A5340E5E4B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EF8F411C-5913-4D69-9B92-8FABAB47E8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7382EC67-A314-45BC-80F6-F55A6851C1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DA72C629-E264-472E-BB47-E11002DCD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1AF66E72-848D-41F2-8943-679F9F02FC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C6EB7234-CEA6-4810-8D58-D14C5915E8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A102FBF8-6B3D-4B13-B83F-E7AFEAF3C6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D1510CFF-7CA6-49E3-8729-492065D974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375E63CF-9299-45C8-A70A-D88F7CD8C9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2FC20CFD-7227-4724-8A9E-1EFA071AC1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0A33B96A-C7D6-43B9-9814-803EF85838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E7F44279-54A2-434F-982C-1ED8A50A77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5BEABF2A-050C-490B-A534-2841A003D9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E122372B-AA71-47C0-B7B5-14473A5053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CC87130E-0C59-490E-B5FB-7C7C6885643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4AB14A87-3633-4ABF-ADC2-985D843FB5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5E42F1ED-5BC6-44E9-A0ED-D6698A0876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FC097D40-F884-4B2C-8A0C-15F4A81921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5611A803-701D-4A4B-AD3E-04AF96E36A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3161539D-006C-4714-9B0A-88688F587C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98F8CFCB-0A8A-4642-BFBD-EEC5F2AEE5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4243F595-757F-4E7E-8903-BB602A8D97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B864D719-C9F5-4E37-BFDD-BEA47ECD5C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7F12A9D5-380E-40B7-B1CA-06D877C30B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6BFC803A-2AE0-4115-B04F-850637E035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4FF5E0ED-73C9-4B7B-9B76-A156534BD4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44F374F9-4956-49BA-A553-51077DE4FB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F881957D-597F-40BE-9715-C746E5D774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F59E5560-DC22-441B-8C2E-FFE1113779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F55889EB-B143-4B04-B6E9-FC1CA21D7F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AB32D5D5-4B7B-4CBB-92DF-8E74096D72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D9D4FADB-291B-468C-A8B6-E1372D1056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6864ECF8-C9F7-4144-AA7D-07EF48E6D2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C7C1D7F7-C167-44A3-92F7-B6F28C24E9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FD7D602B-CCAA-42DA-97E0-C4CDA6F771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A280A452-900D-40E4-AA41-D62793D60E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9063C416-66E2-4481-BB11-68E7D191A7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EFBDB6E0-7DC5-49A7-9F12-4EC949E63C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0CC5B9A7-BF6C-4D5A-93AF-F3FFA56A416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E84C2934-602F-42E2-A4FB-0C30111B77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C8F998A5-E78C-46F0-9ECE-55F698B0F31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63361F68-0484-4536-84F3-1D093FCC36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5C728D9C-8F83-469F-ACDB-41F92CC8EB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AE43615B-1075-4F13-A90E-D0347ECB6B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A768FB0D-1A2D-485F-947A-A7E187235C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48D68522-0B5A-441D-BD34-959349371F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C7046201-EDFA-4F4E-AFFD-2B82B2D64C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707B117A-F978-4847-B106-B075E32192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C454F465-B40E-4E0A-B20B-74FA63392A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176265D8-580C-4069-9E03-4D9A7AF56F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37ED8DA1-5D70-454B-AF86-7BD5983898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BBDA3FB1-E304-4C4B-BB26-3AC77AD5E3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5460DC89-F764-475F-BF2D-6711B3C2D2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4857EB72-CD44-41BD-B817-E7D9EDC6BB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93F7A91F-9FF3-4276-A24D-2DD17BD496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304D39A7-D66F-4282-BCE8-0EEB6250D9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3CD8FE7A-3C07-451E-9562-711D82E14C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AAE49FD4-1C90-4A78-A071-6A0468B000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AB74048E-9545-4ABF-9CE3-3DE893A350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CAA25D7A-55BF-4699-B6C2-B5ED746F72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5290C9F-FAB3-4542-843A-74ED1D9DB6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39AF8FA2-25C9-4D56-8901-9DAC7AB4D5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CA3BE0B9-F6C2-4E64-A000-0A75F25B4D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6CDEBE6B-DC35-4BD4-91B1-ABDC64C0CD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2BA0D4EF-A930-4EF9-A615-8536104A5A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305FDE1C-BB5F-48D3-8667-6453F624D3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997C5C29-29C8-4FDB-A69F-AA1659233B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3E909908-FBC0-43A0-A7E6-9F5D06F3B5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A3A6054A-B2D5-4916-80D1-BD8E21FF86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FF44EF89-17AA-46A9-9BDD-7634F654B0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130F09E1-0484-411E-8F98-8E4141BB53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C0FC1F3D-40CF-4650-AFBA-5462B45FBE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9E08B01B-8AC4-43A2-A765-643C6C69FA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AFB1AD1E-9A7F-4866-914F-B14BD67DA0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6E5BEFF1-BE0C-4960-9C67-CE97B6DF90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E5CD2EDE-71FA-4D07-BED6-B90280498B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5F85F144-271E-4D08-A8CD-C4CB41FC54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7F5F8E2A-48EA-41C5-A8A7-B1285E9864A8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8185FCE3-82DF-45FD-9DDF-D0A2C5DB1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06DA060-390E-4B61-8F03-19754024F4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36707281-898B-4438-A81D-6B1F01BAFE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0297BAAA-775C-4275-B366-17B9A63214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DF2E026A-CD4B-4276-B675-E6B031F4EB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72073FDA-FE8D-42E7-8AA8-82ABE59D03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9292AA9-C191-4E70-B3E9-100BF1ABAE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61B77CBF-A8C7-46AD-AF5D-838342E39A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483B3516-5D89-4693-B8AF-B004EA2B33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086C070E-C31C-409A-AAAD-AC1D74D111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7BA5373B-A8D6-441F-9B74-845FE95787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70E7A1AA-2BD8-44E8-9AE4-D608DEFC9E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825545CA-3FC3-43C4-8453-4F6E29079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3BE4AA25-8836-4E8C-9A5F-8F4BC842EA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B767CEB-4524-4B9B-9210-171283422E3F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ADB8DFB0-EDB3-43E5-ADED-FAC4027BC4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2A1D5951-EF63-45F1-9E0A-AB0577BE9F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40409809-581A-4065-888A-C52A72E548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6FAA9EF-A238-4914-B143-417766102C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CA9989C4-2D39-4F07-A14F-2543A13222F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600D279B-8D84-4659-BFF3-88919FEF9F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6B1EA6B8-D9BD-418A-A721-B9571391CD1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2B0A45A1-A358-47FE-8F58-5D146B92ED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F2C4F6A9-12C2-4A8E-894D-9B9F2E7953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7EA151FE-6FC3-4F72-A2A3-2CCA718837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27C7D120-9C66-48AE-AD32-563B52E31C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AE195AA0-E5E7-47E0-BC16-759323826B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11A9A8B-4C6A-4D8B-87F5-D6D3771B79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77AB20ED-0DA0-4F4C-A373-C40B121A47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ACA599F6-5EE2-4290-BD9D-C66F57531CF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3AA23DEF-6AFE-4328-A0BB-AEB68A1020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5B119EB4-4479-41DE-A148-E03DA48C13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9AF631C9-F1E6-46AC-94B1-3B89CF53CB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CEE7A68A-0872-4525-91BF-2ACB32D9D7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46BFC3AD-EF43-4BB7-AB20-9F3F25E68C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52481890-BBD8-4C51-BFE5-95B93C03CC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7730E35D-6F81-48DD-AF87-20473E3189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E5EE7D84-6723-4FD8-8094-230AB26128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38B763E0-2DF0-4D8F-B0FA-C855D6C9EF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CCC475CC-FFC6-484F-9E1D-31BB026E84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ABEDBFFC-1DD5-4792-96BD-582C0AF58D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2B705B45-71C7-4C37-B66B-1BF74940F5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A8083FF0-DD7F-4288-8F2C-68BF2AB801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67A242C6-F137-4779-A41F-3131058313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08080A5B-D2EA-4ECE-BE5B-607EB7814C3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A4599819-86D3-440C-B293-A18DDA78B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1D926C35-D220-4E08-8B97-5B96D22DDC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E021E4FB-A73D-45AC-9F76-7F44D30135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34209A9E-BA5B-4C3B-9635-7B2629A901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9FF5AE14-D9ED-4CF4-952A-E008829279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95138A3C-D760-4CC6-B588-E443D1751E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84FD2BD2-20C2-46AA-8DAD-96A1993DD7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BED82590-23B3-4F6D-957A-46963A2898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E726AE6D-68A6-4CD6-920C-7529175826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16E4F8BC-08AB-42F9-B5D3-F57363CD3A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38B8A532-DB9F-494F-B3D2-52A1A0F79B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0B8207E0-5DDE-47F1-8AF3-86B17EBC96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6AF2CA50-1B22-44E0-A980-A1EFDF6263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83DDAC1B-88FD-4119-A77D-F7BFAE6470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DB0E1BA8-31F9-4C2B-B7B5-93BE5986311D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AD5343F3-D90F-4CE4-851F-167181A9A89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46AC5810-E464-4851-B97C-A839678100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AB31069C-0F7E-4E5F-BC1F-605218E217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51D2048D-432B-48CE-B45D-287EC55665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FDCC8F43-B8E3-4A05-8FB5-B828B494A8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3388D34C-9187-4419-BD5D-AF3C4BD5F6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79CD0929-4030-4560-BC64-36AFC34987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D18BD4F0-7365-417F-BF82-FD60EB9534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A12E063B-A03C-4ABA-8050-3BD9291B47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9CC9A0DA-1C85-4E3B-9AEC-7F5188DD56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1C4655A9-11FB-472F-9889-2A079B54A9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BD09EC1A-E588-4298-B713-BF9EEE90AE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EF427003-E485-4403-A90B-550848C8F5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EFF3B8DD-56D4-4746-9EA1-0D41C3F328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D7473D5D-4BF2-4A93-A919-5DA236BF987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8EB64C8D-9CBB-415E-9C56-B78E076002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279D6639-6AC5-4A45-B7B9-8790EC1290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87DF6038-925A-4928-8ABE-DA562AC9D4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AB53AD93-6F94-448F-B9A3-27EED1412C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59FAF106-AF72-4A03-A781-1893724716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A5F30746-C455-40C2-9821-B68FAD18B8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F67EA232-7329-49B3-A741-B3EE84DBE2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CA6C6F22-D308-4EF6-B15B-3012074396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1895C9D6-EBCD-47A9-9608-1DBCED3A97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58986234-6F8C-446C-8FF2-DDB6FD0CBBD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2EBF3340-D268-48F2-ADBE-A020DE9232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4C7A8514-1DA1-4B28-94F4-0818BA59C6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EBA4A8A5-A3E2-4452-91D1-DC093498AD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A1B5FC76-6121-4A38-A6EE-A0B59AB088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E976C046-94BA-4559-8375-F0AC39640B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5AC62167-5ED9-4BAF-98FA-0D86C6A20A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E9721643-7FD9-4FBD-96E9-17BA1CE61D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FE68443C-9BDE-4BBE-BB89-9F7AE59E22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3B0CDAC1-52F2-423B-A574-D5DCDEDA5C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99B73FB4-0ACE-479F-8198-1A31732B3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BC49BE35-366F-4259-88D6-70843E8D9C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914CA98F-4442-45CF-B182-EE6C63EFAC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674A471B-8E41-4ECB-B47F-D9C6E7DE0B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E1733CBD-2F74-4FEB-B13D-64A78166B5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EE0577ED-84F4-41D5-9C7A-E7F1EE1075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1986E1A7-C472-4DEB-9B5B-42A2B34A4E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13CACFF9-9A55-4B40-ABBE-8857DA3908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A142D46A-AD2E-45BD-8024-680D2F919A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752A88C5-D6D0-439D-B1DA-D40D89741D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F0ED33D-8EB2-4DA1-A760-C8CB682A36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D9102BC9-54C0-4EA5-ADE7-79F4A50D3F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7E18CF86-2313-4053-B0C2-EB210528A2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A286FBEF-451D-49A8-A4C6-2A6A31714A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A7401520-D712-4571-95DD-4A06E28957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FAAF9768-3706-49D0-8A51-FF2E1119C9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C246C8CE-4865-4FB0-84BC-2675B589BD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50124841-276C-46EF-BFEA-B46369C383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87A8B70F-9277-4931-93F9-61483D42E74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EC9BBDFD-DB0A-483D-9A03-6DEED6AB4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DB7B9820-EB46-4479-98AF-F6363D63FD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968FF3C7-376C-462F-B3C7-D453D134FC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A4EB01A1-772A-47FF-984A-678BE57798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954CEC10-9566-4CAB-ADA3-FDB4AFB392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A3BC1D7F-FA37-4D32-AE0F-4C53153FEE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766E327A-FF39-4761-84C1-3922CF0539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79DFD420-F81F-4E75-ABF2-15C476B9BEB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F71454A1-E717-4881-B087-D8965B3ED5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EBC734ED-F7F9-43B3-9249-2B0A161F68B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8FD56F0E-A605-4A03-8139-DB13E851A7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C8A5DB53-23AC-4FF3-BB0F-289C713E7D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5447A75D-750D-45EB-A95B-10A4A92975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6D0255FC-9997-419C-843C-22298DC7EF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4B881909-0A51-4464-98E7-EEE251EA988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9727D2CD-442D-433A-B779-2D139BBA14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A1B45A7E-AE85-4828-8595-12249AA6E0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F1F15D50-656F-424D-808D-DC28282EAA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2DF00BB7-DCCF-42F0-9C7D-A5D65C7395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34287BEA-3713-4C64-9432-2834208868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F018E809-7E5E-4727-832D-DD6E020AE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80634FED-F732-47CB-AD15-962F609CBB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4340707C-3FF9-4154-AB44-BDACDED474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C25F2DE5-1443-421D-93A6-4CE6BCCF95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B7FCF4CD-152B-41BA-B50A-68E7AD5BCE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0C699B10-A293-4548-8B96-5931C24C11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B35DB006-B835-467D-9123-FA3398B6AC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55366B88-04F0-4D72-B7CE-5189A55DA2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D65B7BD0-E65C-4F67-8537-62D2319E1F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8818F616-7402-4906-9A13-B194B53EBC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163CF6AC-2D36-4870-87E9-0A2049007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17D414CE-5864-4EB5-BC56-B35FB662F1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1625C7DF-5DF2-4D3F-B955-6FFE664D02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CA5E0B58-A662-445F-AFBD-89A7525FAA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4D5244E6-9C72-41FD-82EE-507C14C71D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37856FD6-DF3B-498D-BF94-A3578D12DE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1ED5D180-634B-4F51-879D-F3C099B9B5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5638B3E8-A6D4-41E8-BD59-7ED8502716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62CC8609-D115-4FDF-827D-2279BD55C3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985B7388-76F4-43E7-90A6-BA88F0424E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CFD9ED4A-A5DA-4B5D-A930-844393234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0B311AA0-4921-4206-859C-8CEE97384B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D159F6E5-312A-41C3-A6D8-C263014880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96F529FF-32AD-4113-BC63-BA9FFCE75F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5CDB96BF-9A1A-4F9B-A17F-1D98D8EE33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DB4D644A-A753-4C40-AF45-BCB39C2CA7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3AC5BB35-54CF-4889-B2CE-E6AD94E989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B47A675D-DE6C-460E-81B1-71CBA47977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BE8FBC9D-DDEF-4C01-A6D7-912D5CCC78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B7C689AF-3F4C-4411-8537-936D03F997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610B233F-C5A3-4B78-8B7C-F23287A94F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0DBA2707-C789-4BE5-B384-1AB4D4874D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0CBEAB70-E6FD-46AF-93CF-7149E50AF5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951FD15D-FF36-4AA5-8C39-4CD6F5E69E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61BDCCEB-358A-452C-B7A3-FF530653DC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B2DCC34E-CE9B-4FF4-B0EA-65EA6CB03A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A57E835A-A5FC-4E5E-9C19-16DD76FD19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57C9AD52-F1CF-4147-8EEF-9B311624BD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67B068D2-3B6E-4C34-88FB-9110484872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7D475336-F0F1-4A38-B6C0-4EA13BE693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F7829AFB-57B2-4147-BDF6-9ADC8B94575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06F85D9B-8B58-40F7-9541-2B17DA67A7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A92A6608-B5EB-49FC-8737-4B7227A390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1B9CE21F-8AD2-45C0-95AF-38EE484261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94B334C4-DE1D-4C16-BEB5-6D95FCA774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FEEE5C26-5C6E-46F0-8E2C-CA49D791BE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2CC4BB92-41EF-429F-86D0-D519E9C905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CC8B26F4-5B23-468D-862B-6EAB88A35C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D9DB1111-1990-4202-8625-D1AA54A607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6A162609-EBBA-494F-A024-DA7A432D76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99F05BD1-978F-452A-A8CC-50266B5F2F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54005E1C-2875-45C7-A25A-7B23ADCE20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1F404FA9-5A9E-4599-802B-E1F3EB304C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9E59543D-4DCD-4B9A-BBBF-3F5EC33A8A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830A7F03-307A-4817-AC31-628FCB8176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C9808E51-6E61-4CC7-A5B5-EC423FECB5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A6561357-B21C-46F1-BFAB-A68FB97094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4948066D-5BAF-477E-A7B7-85B1A30EEF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75CDF0D9-AF0C-4611-A2BF-F2F72834C7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F0C3C26D-7379-40AB-B515-98FE27A99A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389AB5F1-2D17-4C3E-8A25-E07FE0C027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73980C74-8A61-4364-ACB8-84807DAB20C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9C564B3A-4ED1-404B-A991-41BE3D045A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FBBC08EE-FC14-404D-BD55-9257F721B7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3E261F09-22E3-42E4-AA16-2ECFA232FF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52903050-E71F-448F-839C-FBA71E33C3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96ED25D8-60AC-4D4F-A5AE-D673C80CC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2A90601-3040-4074-8D3C-18CD493E45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4F1C69AE-C12D-4E5B-A84C-0266F5E5986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CED7D3C7-292E-4C9A-82A0-AE1309A60E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DB4A1CFF-3968-4636-B431-824FF05D1B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0845C7EF-EC16-45EB-8974-B3C420FB02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3DD04340-9BD2-4961-B328-26D9867C2C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BC55F22A-A65F-4D6F-B295-F961EEB212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05AA363E-E057-4338-AAD2-7D80B5C33B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1BEE0C96-5511-4ED7-A9D9-BDA48E8C88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74A3764B-6C5A-44AF-8F36-C20EDC44E89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3ED0FC14-66BE-4D07-A9D1-47EC390FBF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615CCD0C-78D4-4520-B655-7E8A1F031E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9DB887F0-38A7-446B-9BBB-EECAF71D80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9F541C8B-210A-4CBF-9F55-5CFE4DDCF0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4A0C4D66-5AAC-4359-A7C3-1C2F32ECDA1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6BB0744F-BFD7-4355-8197-53D8D1056E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7719B580-0FA4-4097-9F7F-C57A8336E3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47EF32A1-2B93-4027-AF47-EED4E32B17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A6376B6B-FCE0-4F0D-A5BD-A6699A3C53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F85C5DAA-6D0E-4F93-BAA2-B444EAD71E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C5E1C016-6776-47A6-A9A2-722D4131FD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C82B9636-54B3-41E9-AB97-7935E419FA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CA066229-85D2-4C86-BF79-10FC0728FA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F7CF1ED5-BBB7-47B4-B8DC-18CE7CD93F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9FC8047A-4600-49CC-98FA-83F8A785806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7351143C-2BC2-47CB-AD2A-1838A48C57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A2BFEE26-B6B6-4F4B-93F1-1F9D68B428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EC53267C-D7AD-47F3-85AF-6B32ED6732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555D250B-1A89-45E9-A4E6-AA023ED2CA2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FDAD2F02-6CF8-4290-ADCC-D88D423530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02B5C200-0A8E-49D6-98BE-2739D2C8E6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66DE07A9-6494-4DC7-A230-18B29C53A9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3AB374F7-1DA3-4587-B9D4-4E24A65BF3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555E906C-DD9D-4A49-A74C-FEF98E0226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C10AEE9B-F695-4A8C-BE3C-8D48B1A0901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10F02035-2E6C-4648-B5FC-E76D7DD3EA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31E1ABA8-BF4A-42B3-B7C2-54B3E2F6CE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B707AD5B-7037-4695-B28D-6AD853FB2E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ED9530EE-93F6-4E92-9EDB-85AFE177D8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443001A7-8F88-49F9-AE84-95E5F4396D3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510B7AFF-C244-43D9-B275-B1550C14D4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B35EC2B7-5287-4118-9678-BE80B1F39B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788BCB91-CCF6-45A3-A93C-7A96BC15CBE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A9670FD0-BFD6-46E0-956D-62B9B57A25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EB33F3FC-C73A-4127-8901-010F594636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F7FA36DE-9B37-499F-82FA-513512749B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2BB60F65-E803-4CD7-8DB2-9FF4979097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DAEB88FA-C1EF-45D3-BAB3-152FC9D2F00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8117D2BD-FECE-40E9-BD1B-F3EA991301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C6871871-F786-4D48-B7D8-E278A9BA69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19317ADA-0FA7-418B-8937-F1C699D55D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6A07895D-41FF-498F-9B4D-9D30F2F6D8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6CC96869-9A4E-4248-959F-C784D3D65E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277B4B4B-EFB2-47D8-AFD9-619877FC4C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701B7901-4993-40A2-A32D-48F074FA17B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C25DAEB7-58BE-468E-9A7C-66F052DA58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29CCE02F-F948-47C5-B240-EAE25525EA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191364A8-677B-4DA0-AEFE-6431FEC3EC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BF7F96F6-3E5E-472D-BA87-6A639FFFEE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00A22AB7-BD90-4209-8287-59D8974B3D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4603B67B-824C-4CD9-AEA7-8FBCDD824D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639A72FD-757F-45E2-B2D3-FC948874D07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8FB54639-0A82-4AFC-9CF9-8B8AB1CCF9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71E0F67C-7136-4284-9985-F863112486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E275F3FD-3B2A-4B1F-AB62-605EC83FED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D700FF09-7403-4787-97D5-9CD19EA2BF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3B915EED-C526-4D1F-8B4E-97D09DEB6D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F27F41D3-3ADE-4997-8C3A-54D8F5D9A2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0283220-563C-4D20-B8AB-39F8B58AF1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3D80A095-905C-49CD-8F9C-92120CAC1FB4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D4439D97-EEF8-40C2-B919-7A0CF3E906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ECDD6546-992A-4CD2-A6B2-0485B87827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F5CDB732-9484-4650-BEEC-F4D033D5B0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D8D4D2A2-71AB-4EA2-9497-FA02EA10FF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319A915D-3A3D-4FC7-A1FA-717F542822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650722DD-1428-40D1-B0F8-F167BD7D44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3D2AF622-C714-4258-9A7B-A3CCE9876D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A5346B0C-179D-4B26-9730-D1CFDE5EDD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5500B62D-6331-409F-A068-659669C1F3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EA150256-1C62-40F2-B6B0-E727523CCE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D15AC975-BA78-4CFD-AD09-BAC35464D8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9CE4514C-F589-4B74-8A8D-D443BFE89C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959273D-17A3-44F6-8F71-578FD82FDC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860F53D4-5FE3-4494-B08A-BC19C8CC8FA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BCAC808B-4E96-4E0A-A16B-325BB4659E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D092C0FB-5F44-4C35-B323-12FA483A35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B5580CDD-66B3-4938-B1F4-43011E012E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642188F8-2069-4A80-8830-CFD859753A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4010B858-A876-4581-91DC-800C9DB3A8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A7D4C7A2-CCE0-45E7-A5EA-B40D41F69C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E9B69764-5456-43A8-B4B7-690B7FC43A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F8611A4D-3205-4DDB-8C00-B9A04C1196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6BFA0E5E-3FFA-49BB-8542-5D4559D2D8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D8D7EA1D-252A-4D3B-92F1-E8AAD061B2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94855BA8-8234-4A28-A9E4-8470038509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AB465A17-4A48-473B-B3EB-0BA9B7D963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9A07A968-40E9-4656-B2A6-46F924BC3C0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8630AF23-4C4C-45AB-A407-EF99D67C5B9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1F4B113C-984F-4795-BB47-A65C4B9F145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D17424E2-6E18-4267-9AE2-9807ED2560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EB03F638-AA29-4545-92F7-1F15341704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E0A71A1C-6250-4D48-A0B4-C84CB775DC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E25B9E13-04A2-4493-A50F-5FD25F7F62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C33C2940-0907-4861-8A92-D6F7E65CE3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2A5A253-5DED-4E7D-868D-18AEE42F2B6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2694A1F1-39FA-4522-92B3-0F1CD370EA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AE39D323-E713-4D81-BA7C-7DAC5B7DBA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E45B27CB-2F0D-41A2-80C8-5DBFFCD50F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9543F900-BF06-4E40-9DC4-9651E4C8DC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09E2E204-6EBF-4CB7-8EC1-A19B1A089F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EABFC6FE-D5D5-4F64-A376-0B3FCEF0DEB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0172C886-E04A-4C37-9516-1BA99BDFF8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5F3AEF3-1F0D-4110-932E-92F9327A83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335871BB-CB45-4BF3-9279-57253F6749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B6B587A2-EBED-4D4B-BC0D-C8C09B98B22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7B263019-630E-41BD-9B60-AAA383A47A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35CA0389-97DB-427E-A74B-7F1AEBD3D9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0787D3C0-5A84-4197-BDFD-3BAD9E80F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92EF78FD-C8AA-4A66-BAC6-4640033627A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5B8CFAC7-7D5F-4DFE-B9FC-0CED6C331D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6F5CE569-B80B-472A-97D1-3021DA8101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C264E7EB-8A75-4B46-8F36-82B3290830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AF876470-CB64-481F-9FE6-FE62B4C770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40E54FD1-1954-4A21-BCB6-F781EF4780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1E7A854C-A45C-4120-A83B-053830F43E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E028E2B4-C0A9-4127-82BB-3782473178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9B58C453-CAB1-4109-90FC-DC399D3FCD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F7E85ACE-6CA0-4C3E-9ED8-74C41E3B56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3E435FF7-8475-430B-B27D-7942036AB9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03F7F44A-FB5D-49D5-B6A2-277F323F202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6B952B54-4D4D-4F4E-B490-51CD9C145A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EBEEF98C-BDEF-4AE5-B177-16636A0F73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608EAD2D-3E8B-4AA6-A4BA-7CC0A1ED2B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BD4B0C40-D83A-44DB-87B3-9ED7125469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B6C1C457-8277-4969-974D-385DA2EA8A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E8B659A2-DC7F-48E0-8A2D-44C1024A07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038A6364-4AB5-4C32-BFC9-A535C3A0D8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F77ABF7E-2816-45C6-8F33-ACEB74776E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2CAE3D02-AB82-41F3-8DCA-D630B61F8D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9F57BF3F-0352-4C01-A801-FF9AFD9C1FF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C4FD881E-B503-4103-B395-4A575B245F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89B19C6D-2AE4-4F00-B154-B83D6E869F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00938EDA-E6EE-4A28-9B9D-F148614E1D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123586D0-CE02-4495-8C0D-BD85BF3141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91BBF5AC-6658-4720-8DA8-29DE28D822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6353679A-3781-40D4-AAB0-8084CA7E161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AE08C7A5-2621-4E34-AB58-0668488E27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42E1D487-A220-4B30-9962-2B48844765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8AD78177-78D4-4469-944C-902A28FD1C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78F1435C-CE79-48DB-845B-034D4F05F5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00BD0D68-5B18-458E-B87E-C10E1805E27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2E16C2D0-B5CC-40FE-A2F7-DB64D484F80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8BA5A5EB-EA08-43B5-B697-AD27F5E6F7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52B23BF2-62EC-496D-BBAB-D065959749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E1F320C3-8B96-4BBC-BF25-8B9CA2763D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75193D8F-8E14-4594-B3C4-103460EB1F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889D7BE4-2857-4F3C-A79D-BBF296F818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187AA5A-EF32-4EED-AD33-3B60835692C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F8449CB7-2C1E-4BE5-97AC-C4A6170E1B5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2544D5F9-0D2E-4794-807F-0FF092840D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F1E54B25-78C6-4254-B37E-F2F0802460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98A35403-08B7-4455-B984-B9CC68B75B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6CEF1649-5A61-4F17-BCA1-47C00A43AB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17D10955-A9F6-45E1-A957-0483C885B07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E7EA8C2C-7144-452A-8304-40E7C6B2B3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A9333541-5661-4293-9484-CA6E64A261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B9B24783-1708-43B3-B318-DFBD91CCF4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CEDFC785-F553-4451-B9D4-5CE26CF547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24941C69-5A45-4201-9A46-7EE2D64D4D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11A135C9-1793-4E9E-BCC9-8B8D975C45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D4E7B601-EFED-4161-A341-12F0F90B3F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386994A6-2AC7-4BE1-818A-18F3172A17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EE3898AF-6968-4E88-A871-36E2B24693D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EDF135E7-BCF1-4908-AD1F-67BE49259D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916AC290-9169-48DD-9194-0A713CAB08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577A5745-D9AB-4340-B541-F7E53D38BF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9FEF4DC9-36D2-467A-9197-CF2B9710B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B42BD440-2D90-43E6-BAE2-8372FD338B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CD06B034-435B-428B-B026-2D0B088459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E5040DAD-5CCD-460A-9F8E-F20554D1A4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FD428AF8-4548-4E8F-A9B0-627866D7FF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752B898D-28D5-40BC-BF21-313ED0FBB2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D33811C2-1DF0-4740-8FCD-EBDFBF0EB0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02CFE26C-20F7-49CC-971C-077B497CF0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474CA18B-73BC-4982-B3C5-03E9620EA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8C73F16F-566F-4520-A573-71AB94387F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84B7AD0D-55CC-4358-B284-B108186CB7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5A386293-034F-40AE-AF72-0C9839F8619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D4075869-3B99-496D-9810-1B41F7D65F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DCABE116-EC41-492B-A60B-33067245937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45E9F615-E10D-4DF6-B062-E228CCE0DA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BF562A8E-5F7F-4503-9527-3E19C80876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C6666E4F-CE45-4709-BCCA-613430ABAE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75CE7109-ABB9-41B5-B68B-AB00C5C889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C629C379-6C3B-48DE-AAFC-70AFAB278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CADA650B-E867-47A1-B96B-875C884C07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B8580328-AB46-43C4-A699-4E5190F33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4D630C99-AF55-4F0E-B7E5-BAD7FBAA8A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B6C4C074-3823-4583-80DC-02093EDCF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C2ACECFA-7693-420C-A92F-B1E505AB2A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3C3BB5EE-513F-4407-B81D-81FDCE7FC4A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8492DAC4-C895-4A2A-989B-14228BCC07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9F9A8448-E782-4B03-8B4F-314D90A452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7A74EEBF-5A83-4329-98D4-91646DFE32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47877EF8-FAA9-46EE-90E7-6676A7842B5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F812C9B0-9AA4-49F4-BCC9-4F1E80A867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B9B17879-3BA7-4C39-9FA7-7E559A61D7F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23D7A063-3F21-4EAA-BEC3-15F07EAD19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68462FEB-A18D-41FA-BD93-4F26D63098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8F1429A-F1BF-42EE-8D44-02C0277699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A0F3822B-411F-4EBA-A07B-A641AC4F2B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11BF2F07-F9A4-4BF4-8031-6EA81AF3AA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51D94566-BE8B-4D1E-A0CB-86D9D45FD3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B5E0BD98-1278-494B-B536-80E06381F0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915CA966-CE26-4AB2-9B7A-1736F8CCF0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298ED996-0BC6-4009-9C54-A79C1F63ED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5DA72604-F647-4A9A-AC67-838631DA29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A9A09124-F3F3-4399-981B-E78D3DF5014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8DD63533-4A42-444A-8535-893C6E412D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E16338F6-EA98-4A63-AC4B-D91F66249231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F18B7103-D10D-40CE-924C-897E6D4492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C101EC77-143D-4281-8E44-E3390A8F1F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F047D0C6-87AD-499F-9B27-4CB48DA1AC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89B6D08C-3FE9-4BA0-8A6C-54C3BD10CA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B36062B2-989C-405D-8080-770B1246F81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8F0ABE84-EEC2-4763-A935-B89B33F418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28DB20C5-28DA-4CB1-9CA8-901AAB08D5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2479B061-F9A1-43D4-8197-E119B3C26D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7457360F-1FE7-461B-9179-1F9CB5A58D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5C34FC95-4FAF-4756-BC05-53885F8519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7E59E981-0330-4144-BE00-BF161124D7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850A014D-6AF7-421B-A1B3-BCDC0C724D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82C88ACA-814B-472D-B26E-5662327EC9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8BC14494-E42F-476C-9D5B-31F6E69DC4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49A4AFA2-CA8F-4971-81BF-B6DEE03159E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8C817825-F260-407F-8163-F80059322C1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E7D35C26-E7AE-4C73-8ED9-98F76F62B0F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D9678FA9-0478-4012-85DE-E9E1EE9965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2FD365E6-4A7A-4B6C-A02E-13C11D372B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6D74076A-1A62-414E-BC3A-A4EA8F5788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A4A62566-AE1A-466C-8BCF-AAA0CD825A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4C25AC71-616B-450E-8C20-65512D2636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C9CEE3D9-26E7-4C0A-BA90-308F39D223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4D8AF632-AB5B-42C0-84B2-9BC29F5A6C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966A5C07-951F-4FCA-9B70-73E576E107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AB676526-96CE-4BC9-8D3B-946562BB63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0B5F8A0F-C3EC-4C8D-99BB-8289FDE265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608C97BA-D59E-4072-83BD-8C2804EA49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21D06D73-F558-4256-8DA2-F9A5968C57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DBCF847D-E9BA-4FC6-8D19-9C59AC77ED3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C2379C76-D629-4AE2-AF44-4803248357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C4DD51D9-4E79-4F21-B470-93562F911B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EE371A3F-C47F-4F54-B543-5142FAEB50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38AF620E-F9A1-4933-8391-7D7C7CE03A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26EBABA9-E441-4F6E-916B-ABE4FCB64B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9E815398-3E35-44DC-BAF4-B7E4A692773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C79DF4CF-6291-4D75-8713-BF2EE84CCC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A435B833-B985-4C5B-8BA8-E0255D5878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19F76D1F-41FA-400E-B9E5-F2144FB4DB6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02577922-7BCC-41BE-AC3C-962E1AF1C53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1216F980-3515-4F35-81A7-3C10440C3E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4904A780-3F72-4246-8D90-8212614DD6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1C788598-8A7F-48E2-BADA-D309B651642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6761AA97-868A-44D1-A5B4-8D5CEA31B58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B00A66A4-3DCE-4031-9004-36E1AC8E71B2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937F8A9A-E7B8-4391-B9E7-FA6EC6587CB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33CA6B3C-D085-43CF-A8E0-108D32C05C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75D57F0A-B84C-4306-945F-C4B600D6DD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1842D916-C957-44D7-BB9F-A5CE01E74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BA8F6A27-8005-4CE5-9940-B29DD33EB1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7DF58ED3-CF4C-446E-A102-E2B7F18391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10418D25-73A8-40CF-BF55-0E076C2762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BF60F566-20D8-4A58-8D14-54849BAFA2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FA3C6B81-BFE7-4A20-BC0E-E3B8C00589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A5992300-6B9D-4EA8-8EEC-E23E6EBDFC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1A23B717-DE06-41E8-ACB9-1581D07AB5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C7A3E3A3-D301-4971-B75B-2C968A281E4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E683CE16-4E8C-4672-862B-3C2C21B041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41DF1BA4-B443-4A4D-BF77-E69B7E03DF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96A41D56-2F40-418B-BDF8-E15052F775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C504B9F4-6217-4D89-A401-F4312ACB53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207E417-EE4E-464F-95BC-084384159F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35CCEFBB-6767-48E4-8A69-EB70689CE9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EFCB87AA-8E34-4C38-966A-B6BB837FB0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14ABE1FF-7D24-4D36-BCDB-45F45FCEDC3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57F801D0-2D18-4142-AE5B-46583E506F8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B7FFE599-8E8E-470F-85C1-DC5EE410E8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97F6E8F3-6C05-4498-93C8-4277D72FC3E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584BEE17-3D3A-47F8-AD85-5C35A78A775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725CFD94-C318-44DF-AB69-630364A45F9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9F777764-E0DD-448E-8FBA-F56EE30A55A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FD7079D2-6A77-46C6-8403-F2CE583CA5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38D1596A-765A-4973-8247-C7F4284D1A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CF400FB0-1738-4552-A8D2-2309052CB18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52705A7C-7C8B-4F59-B407-26E929F9AD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0DD5FBE5-D1BB-494F-966F-6F028D0EE9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1E046C6C-7958-4BDE-A080-66D2C2AF0A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8DB6EFF0-0114-4590-B30E-36D5232DDD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9B1A05C-7188-4F9F-A09E-6F28DCCDC4D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F8E29C6F-BD2D-4FB2-AC7F-46EF886471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EBE1C496-DBC2-4F80-94FA-8577AD4E80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C8FB8B25-0CCD-4DD4-9149-CF8A35F90D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0F599B10-EEDC-45BB-A7F2-15B55890236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D849B386-6E2C-41C6-A43F-46C1309B8C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9C6AE492-4489-4B3D-B2CF-3877BF67E85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E3A18B16-779C-4199-B291-62200B68580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54C0AFED-E482-4C2F-9E31-5348366950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27A7B6ED-64BA-487E-9CED-F0E82CB055A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C49968A0-820E-4D0F-BC29-D28A9421581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978DC0C9-A3B6-477D-9387-83F9A32314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823D9E41-BEA7-4036-BB11-1B457E201D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09455F19-D255-42D2-B65C-3C8DA8CECB9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5002DAF4-CDB9-4D60-A40B-4497221DC9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13C6DFA2-2C6A-44CA-BB8D-F51920301C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B1616884-0DF0-4E61-9C9F-06C5E36E2AC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0E36E21A-ED1F-410A-A766-6C098B6154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FCE71FE9-19B4-46D9-93BF-32CF5CF81F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85D4CEBB-C1AC-4B78-AD0F-0D373B86FA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97AF1E14-B721-4177-862E-7AD952711F7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9427C641-47ED-4092-8FAB-380F5B1262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7185DA69-2D53-4E5A-97D3-03207BF4F4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7F79D8B4-13E1-4FCF-B4F4-DF9CC937E33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DE0DCC06-84C9-489E-8C55-3BAAA9B5C61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E0C7C75D-7FC0-4D81-8895-30D5283A35D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1BE97194-636C-4443-8B4F-2D3485BFCC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B74602B8-5586-4DEB-9E54-920710207B9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A91EB571-00F7-404D-A447-9133C2C8E3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1F23B98D-FE6C-4CBB-A928-1DFA2CF0D6F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7AA992B6-A51D-403C-9A80-434C0F36A88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AB2CB486-694C-4DF5-8C8D-E5ED21AE58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506FEAC7-786E-49F7-9553-C2AB5C0D2E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4C2C8C0E-E729-481D-87D5-82352A1F9F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B3F12656-23FF-499C-A9F2-BCD2909EB2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1019E4C1-420F-4765-9ACF-A7D92C76A1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11BCF873-6587-4D3B-8BA8-280C29DFB4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F3E81F02-63F0-4E93-A6E7-A495EFA2C0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23C1AFB8-7A0E-489E-A738-84E46346DA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16ECC7F1-213D-4D78-8556-AA58570B22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D127B22C-2CC3-467B-9261-745D5B19FF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5DDE5CCD-754F-4E16-8B52-66EDD42684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7530D955-1046-45AE-AC28-5D14CCEB111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5FC7CAD9-92E3-4F65-947F-7DDF1A71536C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332976ED-AAE9-4697-AB8A-D07574181D5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E8DCECD6-B2AC-414F-BCC9-754907259B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D7D214CD-BD5B-4654-818D-923E89638F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CCFE264A-4755-45D1-8119-6EE9D15898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AD28EA4A-6579-4B6E-82C5-63C3E786C9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D9A1B06D-71A9-4CBF-BFC0-4B0EA4FD029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10F8B9CB-9B08-4E99-A6B1-98479CCA40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0B8DC950-521C-4B98-AB21-F304060E3F7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642C1B26-DDCC-47FA-B377-74B9770923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376ADD86-D48B-43FF-8610-7E8BBC00902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7C91080B-54AB-423B-A09E-B5322EE118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C3CDA1C3-AD01-401F-BB2F-CF8ABA20FE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3219213C-F38C-4A8D-B076-4C630E6261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AC02F51D-93EE-4783-9391-08618F9BFF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A0F1A107-126D-4AC9-ABFB-0CB60920C1E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36253B2E-EE5F-4439-ADCD-186BE58F68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55EE7B66-A869-4338-93E0-DF44BC10C9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9F4F29E0-5E29-4207-832C-B8CA8C0BF1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C6A0AD42-6449-4404-AC08-5AC5E5D2C0C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EE9C0D03-EB8C-4022-864B-EFD9B3B810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2D2CACC3-C8E2-4564-8D63-8FF124D67F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3A457A85-C35F-44D5-B7EE-CB51473298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25328D0B-5934-459F-BDF0-AB543E40FA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461CD77B-6F0D-4B5E-9C69-6E56B6A804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E0F9F5CF-F235-4B56-B2B6-73C06E8A3E4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1907B87F-9F92-4FA8-B812-F65C0E08FE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A8A59E9A-D06B-4DAE-AE99-2A03FF61BE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003217AF-5AB1-446E-A7E5-1D8032FEC7F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F5E6A1DC-FB5C-46F2-B230-B5D18D55D8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E6D8CCFE-704C-470B-BDC2-5EE0576B8490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F1AA5679-A06C-4977-9BFC-CF878741AAE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DCAEC1D4-1ECC-4ADC-848E-4B0613D222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A5DC5494-84F5-46D7-9A1C-CDC23FE8448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F948E6A2-4676-45EB-BD62-4BF2A483062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282F446D-EB93-4982-87DD-779D76E97D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B79E6DCC-8F4D-43B0-82CD-ECBFAAD824A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31E6DF59-8C9B-487B-A9BB-3F9BC74CB5A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81B6534D-70EC-4FFD-B484-684E3319A2A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9B2C62AE-358F-4EF7-8D15-DA490A4DA90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7C4C6D92-DDAB-429B-B74E-B9093EDB95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1DE63BCD-F67E-45E9-BB1C-5CE4F9431A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A5E0A78E-879F-4CF1-B6AA-D12B6DF0D1A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AB718DBD-F3CB-4678-BC05-FCB659853C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8CDDF962-82CC-40EC-B4B3-62793DF1D0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BE8EBD82-B5DA-4F66-8349-FAFA2077FC5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EDE5CF5B-2311-4C7C-9469-A3E09F6126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CE541493-D9C7-4CD1-BDA4-7874945966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3E249AC9-FB58-4D2D-8735-008503A545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C309C384-A1F8-4800-9085-05DA3F1D6F7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C56F4C67-A7F6-4956-9B79-A1D6AC7B8E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5D1F1F1E-07BD-490C-ADEF-249849EE8C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18972832-5714-42C9-AF51-DDE2841EA11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690E0783-E23A-43D2-B096-A0BA4BE7E7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8CC6FCDF-A96C-4B50-BA16-5F2B8D42135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8B51D646-B319-4737-B019-8840C28FD8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8F87616F-804D-401F-AF1C-82B866EAAD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6D282722-9C1A-4C4D-BE07-6C774DB1C1F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AE64F3AD-EB82-4B14-9117-1413BEAE19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9E33B1B8-3FD7-47CE-BCF8-3F5956090D8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16D0167D-7427-4736-B22C-4BD18DA1379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19A82D6-ED9E-47E3-BD12-2DE30B32AA6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3DEFFF57-D46E-42A5-A599-33C33ED0A4B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35809FE6-1B43-49DF-924D-96FC36EE45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94691E28-3C28-4663-9448-A75291B649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FF19ACF1-3312-4F0D-9233-478D17255D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627F2663-6771-47B6-A5C1-7C1ECDB6D7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0118455F-39E9-4730-BE73-3356BA887B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C9647882-BBAC-4F29-A84C-1CC3E5BB1E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7B246E50-D2C8-45A8-8F98-D3B1AF14CD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D1335425-4E82-4483-9042-FBA14BB86B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B11482D5-5F0C-4BF4-9DE5-D4751CF956E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A2F4BD46-223B-480D-8E58-9CE8C3BA35C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40AA1FC3-1A40-47C6-9DAF-3725F738A7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10736298-9A89-469B-9456-BA27DA773D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43F5A3CD-FF27-4310-9854-22E815063BC7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E751AE43-F95D-4252-A737-6BDC69BA84C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9A7442FB-0987-452F-A440-C723612645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34B4794A-30EF-4F56-825C-9BE7C2710DE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6CE399F9-638F-496B-8A62-DCC2F80B9EE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E390DC-38AE-4947-8E74-03F2E17F98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BB2DC5C4-3C27-4F25-95BC-F1B82DBDCA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DADD4AF0-33D5-4567-84BD-4B173BE63E0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886B28A7-0B33-41B8-93AE-5C7CA282E0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A0C9F385-C270-457B-B448-8C982F0FA41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17D106C5-258D-496D-8345-DCEFB32D8AE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6187543A-ED8C-484E-B71D-F379F9344D0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F40C32ED-2557-4367-8D88-DCD36130DA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95248E43-D1FE-4390-8C7B-8442D44F495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9287D61E-2A19-4259-99C1-5FBC08626A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5CB65FFE-125B-45C9-B53B-3113C397BB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3BAB080A-A24A-435B-A7C1-1D18385701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23EBC7C9-7B1D-4EC1-BECA-F79EE0824B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429EF8F6-A445-4D64-9C7D-5FD7F98802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1D02047B-657B-4D9A-B428-1F5E50D9F55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FEE9D448-EFFE-4A1C-BC5C-64AA7484726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4A298FE7-C37A-4464-BC6B-B1F6E1922C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9DC23B12-AC47-4F8E-AE34-9EAFFBAC24D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ED76469F-318C-4413-9398-4537C31ED3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B729DDA9-8A9C-4C2D-A846-EDC087422F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3A6616F0-5DFC-40B1-BBFC-05110346D2F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EE7ADD45-7EE4-46C8-B83C-ED03829B06A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8441038-D1E1-4803-83A2-0B9C0E635EF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F7A5D573-E3AA-4042-8F19-CD3E3D3DF5D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6EE2052F-E2B6-4C35-9D69-E35FE69DC4C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9E63AA8E-137F-4A92-B5C0-52521063AB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11D0592-3A77-4DCC-91EE-5E5243D131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C0C914FA-6241-4AF0-BE7A-2D631C3AB35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3FD39E5D-4F32-432B-B6D6-7C2C266399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56CD951-EA39-45B7-A685-D9A77B73D3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5D24AEF2-605D-478B-9898-C6863D37302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3519407-CAFC-45D5-BF6C-9216E6DFF3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30518E0B-A5A0-4A23-BE17-49B02200F16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E14BEC0B-B8C5-4092-9F52-B165D56E946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A4C8B936-FF6C-43B4-BDE2-EE74871B76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F2F7643C-E387-4C75-869A-CB5CE9404E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21226D7C-6CF8-4943-804A-D7CF91DD1E4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FD5328B5-AB15-401C-83A2-6B9F122E1D2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65A6F65F-03A1-4DCF-8D09-05354F623EB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90EC8BE2-DCFC-4620-9D95-72C4EEC203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D5B806F3-3DDD-4935-A8D5-91807E8A5C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5D9E1443-98DE-4C11-88CD-2AE4898FED0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CB3B45E0-C202-4E1A-A107-A250A5E61B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14BD8F09-4120-474E-A3C1-9D918ADD444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1886B4FD-EA3C-4284-82E5-40ACC6D85F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5CFB315D-7141-4435-926E-1D4A44950FF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8BBF7F62-05F7-48F0-95F7-E4332366A9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72DF04B4-E655-42F3-BA89-79ED0BEDDBD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5A36C17D-369C-4F9C-A6DC-35AA61C560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29EC3141-0E8F-480F-BD69-7B401983947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35C4647A-B1E3-430E-B1D7-6F8124A2709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78AE9F93-0E85-4B9E-B627-40C39D6632C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6CCB9F2B-5B6E-4584-A9CF-68E2112EBA9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228036B3-7C4D-4C10-8F21-659BA5F88E4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C6F8777-C981-4C6C-B9B3-52A1BA72FC8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67572F8C-455D-4A2B-99EB-2F9052ED8E9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3693772F-4B3B-4AEF-9CE8-D8EE09CD7AD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600B08B3-3E44-4F03-AF98-84223F8CB8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E25E4491-1465-45A3-B076-AD680A7C9BC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4205C0F8-FC32-40B4-8AF5-847A674443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8CBBA7DC-C477-4798-A04B-90332445AA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697848FB-554B-4270-82E4-49B2AA9394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EA93EE63-814C-4A45-A24A-504C4D210B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1E0F5330-0DA7-4F82-ADAF-E5C674CF43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F9CA71E8-F3EB-45B4-A3C1-D2740AC70B8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6272B20F-B11C-40DF-AE1C-F848BE3638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1B7E4E2F-2612-4FE6-B115-98AF7A5D76D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6AD4CB0B-8C33-425A-9702-6F6CD8102C8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728B848-78B7-4D70-ABB8-4CD0DC8068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D5C71CD9-559D-475F-9415-690054F193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6A1FAE95-8BEB-45A0-BD16-63CF75EC2C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F7825494-2505-4A9E-B69A-EE0D0AC625A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F6AF0CFA-B786-4703-864C-0B68093559B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B6C736F3-125D-40D9-91CF-AD0316C4829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CDBAEEC8-12AE-4B0E-94A0-269A16FB295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E4C0B899-86A1-4EE0-809C-37B748E47CE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4832C854-C08A-4A6B-B85F-054CFBE76C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A3ECD1E4-D617-44D0-9671-7437A306E8E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2DCC5A92-7504-4906-A170-FE2E6344903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3C394BB6-A640-4F1B-9FFC-F5AC6A7EABA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C40D57A1-AEE2-4BEC-811A-863A04CCAD6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6FF7624F-6BB1-44A5-84D1-FB6F3FFD58A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000FC731-FDC9-4A91-9369-4D2BB587B83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B26363A1-F39F-4F57-9788-0F672D167EC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4123732F-59BB-4084-B679-5C8FB87D3F0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AC541C5B-1F50-423B-A872-4A1426F1E2D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CA66823A-C8A7-4B92-AB95-C7E51900B7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23961064-F945-4538-8541-812CE826E9B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38177249-F244-404B-98FB-F4A971AC17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30945557-17A8-460F-9CDF-8D4EE5320B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2373D2D1-A732-462C-8989-5D5BADBFBBD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66265BC7-240C-44B2-A876-8116E919DA5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D9365C40-6446-4258-A972-384DD1B695C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1AE516EE-C3C0-4559-905C-FAD6420E1CB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2AF83E27-099F-499F-BC9D-963DAF8A6CC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96081065-6D05-4596-B7F1-AFDFF1002E0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7B375BAB-318C-4C37-969F-E575B9D95F4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9EE77AE9-A038-4D34-846D-A0FE008523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ABDCC67D-767F-4B67-ACDC-AE88F268B0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7DB81147-3DD3-46B6-92B5-CE0DB3E3BB6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5F82E269-2C41-44D6-B199-D61751A4938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5C49C620-9FF4-4932-A6D2-4CC773B208C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363485E-F370-44E5-ACC5-6CDD93B1556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E74F4430-9320-42A9-8F2F-22E96A43AF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FE86812C-4D9D-4E6A-A137-149F21B855C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9ADF8026-01FB-41DF-9CE2-E496CED6B7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668CABEE-24BF-4E07-990F-975E22C700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4CF8C17D-7799-47D2-8B7A-9A94B5F7CAB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7B34EC83-FF2F-4569-AC42-36249DE330D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C4A96B36-CBD5-4526-9A1D-94AE92E72AD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73E11C7B-0562-4E2C-AC12-2C1CAB41B9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839DA4C4-B7F1-4E06-8416-0D4D83D167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FDF3C5B9-5004-47B1-A33B-EEDDDE85D0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212BFC05-EF1E-447B-B04F-ECB20674AAB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B7CF66ED-6335-4986-B948-1DF2332E499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45C0D859-1877-4CF3-B5F2-6B79BE57EE39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81222096-D767-479C-9D8C-0C79BA76946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2045C11C-8F7C-43ED-BB39-DF1A216C95F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8D116DC6-FB46-4AAB-8D0C-DE4CB1299B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741BBA4C-5EB9-42D6-A975-A96A26E3673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BC069B1C-28B7-4160-B570-1724A331140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F54F574-F65E-4110-B27C-181C066CF97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A6D87E3C-E6F5-48A4-89F8-DC8E2875D82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A2FECCD8-A39D-4C55-B515-9F065C7701E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DCDBA4C5-ED3D-44EE-8F6A-9D50DF18734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D3ABCE1F-7B7B-478C-857A-7984A24D902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D4CB527D-4E93-46B6-B9FC-BCEFED7736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7485B298-BE2C-46AC-A2FF-6CFE0EC2735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B2F9C3FE-B0C2-47D9-9D27-08F9A34E623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BF32E8B5-D716-489D-A9A2-CA82E07FCAA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4F9240B6-9EF4-4CD3-8D54-F69794C51D43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9EBC295-BF2C-48DE-A93F-D5899F9F328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30B5CD3E-4C31-4045-B7DE-99C73143464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EEEE7AA9-16F7-4C89-9FA3-79984D4334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B0B6B090-A621-4C8D-8D64-2FC9187F0A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1696F97F-B051-4A90-9C4A-65EB593F1B3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0FCD5145-C74C-47BF-8CFC-4BAF24B1A64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E5B7C55C-6A74-4F6A-8ADD-FD941AAF8F2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0688E27B-D419-4DC7-8DA3-FC200B0EFB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AA560C0C-E941-4044-AC16-1B5DA317FD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0A3917F6-A90E-4278-8315-11BA121C284B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3879B3BC-B99D-41E1-91F1-4AF04CD571C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4AB46107-7CBA-48BB-9FF6-B77D2C0C741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1C3D0FDA-BC61-4587-B509-FE376604517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7F6B6378-E42F-4443-A984-C5B32AF5BE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4A93966-AF3E-4D98-997B-3AB34EAB133B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F9ACCC9D-668A-4847-90EF-714F4ECAEF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E02A3E33-8DA5-4669-AEB5-B2A93A782B7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708658C8-4798-4EF3-8BB7-9F5E0757595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B20A159D-7E4F-4AAB-ACA0-551E154641B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498580E7-1C63-4B09-BEC4-2F520DB0753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BE981593-7E64-429F-B034-4353775CC0F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BE07FD21-26B4-4D20-84AB-F2B7500568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D07BA0DB-64AE-492F-9F69-4E555D409BD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8C7F059-F3DA-4289-B0D6-552E0FC77E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101DF5C-C64B-434A-ABEB-CE79B4244A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83C18735-33A6-406A-9D2F-F3D75DBCB24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A3BEEA38-D4E7-49ED-A575-50D6F7B2739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257F4BA5-27F2-4C2D-AE31-B7FBF056656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25921D05-C9CC-433A-B669-85EA946CE6E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976827A9-6DF4-43D3-A723-BD5100F8E1C5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86244649-9E27-411E-B165-DA1994DF345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014AE869-20A3-44FC-84EC-447CBBE7DD2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BCAA812E-E359-44BD-9705-BEDA29D83D8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D000CE37-E44B-4145-B701-C9175107ACE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CA415217-EDCE-4731-9BDD-8DD06161A30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8ED6244D-B7A6-4DA9-BC09-C119091BF07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7A42208F-6875-4DF6-9B1B-D3732F2BE02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96A2484B-AB02-426A-8A93-F933D664F920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EA69B5F7-9FF3-4886-83BB-47BCA8B989C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18408BAF-0394-4535-9670-941B8915CD1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6C970F11-C6CD-4236-8821-8259F7C0C3B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624212A4-6DDD-451A-98A4-2AD2BE5E0CC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B92ED828-7E42-43F8-AE6D-E4C93B33E6A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3D2C5970-4F37-4BFE-93FC-FDEA8053DFE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A30BF108-26BF-4EA6-9D3B-42DB28302CF6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693DDE69-F2C8-4623-AADD-95C94C245FB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D68802F2-62C7-4977-AE09-D015C8580B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3879E86B-8B57-47A5-8512-B44CE42CACE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5528E912-6B04-4CCE-8BA2-4D65EAAD3E4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A7BEE1DC-636C-4F8C-9789-2ED9A5AEEA0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D617EC44-058B-497D-8BAF-EFF6F0A6EC9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1FE97F53-4C50-45DB-9D22-9B4071C69E3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F2F0A956-B3A2-4FDD-BA8B-D6A61AABED7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90C48D6C-DA5F-417C-B6BD-7AC99789C4F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0695E3F2-0D39-4E48-A175-0F7E98C73737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24018DA9-BEC2-4C9D-993D-7F296DFB1EE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71C94659-7E27-44C3-BC69-FCA691E13E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4B9394A2-0DB3-4DE6-94D3-C822B35BEE7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819FAD97-B768-4E45-BDFF-B548D2A57A7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A3432349-C223-4DB3-AE6A-DD56EAFF3B8E}"/>
            </a:ext>
          </a:extLst>
        </xdr:cNvPr>
        <xdr:cNvSpPr txBox="1">
          <a:spLocks noChangeArrowheads="1"/>
        </xdr:cNvSpPr>
      </xdr:nvSpPr>
      <xdr:spPr bwMode="auto">
        <a:xfrm>
          <a:off x="5476875" y="29641800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6A912A41-4DC2-45E9-9BD5-F7036A10B698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A651F849-B823-47E8-A72B-A6BAF396158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5D8E7BB1-AE87-4B30-93C5-74DA581DEF6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E9F4D34F-F0FA-4593-9FF1-715C440ACC3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6C24A18B-2333-49AF-BF64-A2E8E75297E2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DF69FD40-212F-4A27-AAA7-359C0BAC7FF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BF301E19-EB5C-42AB-8868-5AA96A59451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88B6C3B0-8FB1-4AEF-9EC8-1454F23A470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E730E93B-5A2F-4865-9D07-B8443D12A52C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973D12EC-A8C8-4157-87F1-4CBF40CC913F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04EE0FC3-E7CE-4F0C-BBB9-32ABD3D97D5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6479EF52-435C-45F7-B2BF-2000E8520AF9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5ABD4348-BF35-4453-98EA-8B136400BEF4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C54BF595-F3CB-46A3-9F75-BBA3A8B8C77D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9812FBAB-4309-4BF1-B7AD-3E433417E6B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FCB3E3B5-0FD0-4D79-84D7-AF9B70A0A603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7FA30524-AB8F-4619-991D-C6907A3BBE0A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66D86F38-7A60-4AE6-B9C0-FFF9979A0836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249036E4-5A0D-4AC2-8565-01794DBD2DB1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9EA958F5-C9B8-4CA1-B309-3F32C131D8DE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10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59A27BDC-0989-4E3B-A12B-10734B945215}"/>
            </a:ext>
          </a:extLst>
        </xdr:cNvPr>
        <xdr:cNvSpPr txBox="1">
          <a:spLocks noChangeArrowheads="1"/>
        </xdr:cNvSpPr>
      </xdr:nvSpPr>
      <xdr:spPr bwMode="auto">
        <a:xfrm>
          <a:off x="4743450" y="29641800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FICE%20DOCUMENTS\Desktop\&#1052;&#1072;&#1081;&#1076;&#1086;&#1085;&#1080;%20&#1085;&#1072;&#1074;%2015-07-2024\&#1054;&#1073;&#1097;&#1072;&#1103;%20&#1052;&#1072;&#1081;&#1076;&#1086;&#1085;&#1080;%20&#1085;&#1072;&#1074;.xlsx" TargetMode="External"/><Relationship Id="rId1" Type="http://schemas.openxmlformats.org/officeDocument/2006/relationships/externalLinkPath" Target="/OFFICE%20DOCUMENTS/Desktop/&#1052;&#1072;&#1081;&#1076;&#1086;&#1085;&#1080;%20&#1085;&#1072;&#1074;%2015-07-2024/&#1054;&#1073;&#1097;&#1072;&#1103;%20&#1052;&#1072;&#1081;&#1076;&#1086;&#1085;&#1080;%20&#1085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FICE%20DOCUMENTS\Desktop\Offers%20Panjakent\&#1060;&#1080;&#1085;&#1072;&#1083;\En_Est_WSS_&#1041;&#1086;&#1089;&#1090;&#1086;&#1085;&#1076;&#1077;&#1093;.xlsx" TargetMode="External"/><Relationship Id="rId1" Type="http://schemas.openxmlformats.org/officeDocument/2006/relationships/externalLinkPath" Target="/OFFICE%20DOCUMENTS/Desktop/Offers%20Panjakent/&#1060;&#1080;&#1085;&#1072;&#1083;/En_Est_WSS_&#1041;&#1086;&#1089;&#1090;&#1086;&#1085;&#1076;&#1077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СР"/>
      <sheetName val="ССРн"/>
      <sheetName val="об1"/>
      <sheetName val="1-1"/>
      <sheetName val="1-2"/>
      <sheetName val="Об2"/>
      <sheetName val="2-1"/>
      <sheetName val="2-2"/>
      <sheetName val="2-3"/>
      <sheetName val="2-4"/>
      <sheetName val="об3"/>
      <sheetName val="3-1"/>
      <sheetName val="об4"/>
      <sheetName val="4-1"/>
      <sheetName val="об5"/>
      <sheetName val="5-1н"/>
      <sheetName val="об6"/>
      <sheetName val="6-1"/>
      <sheetName val="6-2"/>
      <sheetName val="6-3"/>
      <sheetName val="6-4"/>
      <sheetName val="6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A"/>
      <sheetName val="B"/>
      <sheetName val="C"/>
      <sheetName val="D"/>
      <sheetName val="E"/>
      <sheetName val="F"/>
      <sheetName val="G"/>
      <sheetName val="H"/>
      <sheetName val="I"/>
      <sheetName val="J"/>
    </sheetNames>
    <sheetDataSet>
      <sheetData sheetId="0">
        <row r="10">
          <cell r="G10">
            <v>45461</v>
          </cell>
        </row>
        <row r="12">
          <cell r="A12" t="str">
            <v>Preliminary cost estimation /
Предварительный расчет стоимости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FC58-775C-45C0-9D58-333F34C575A7}">
  <sheetPr>
    <tabColor rgb="FF92D050"/>
  </sheetPr>
  <dimension ref="A1:O40"/>
  <sheetViews>
    <sheetView tabSelected="1" view="pageBreakPreview" topLeftCell="A9" zoomScale="85" zoomScaleNormal="100" zoomScaleSheetLayoutView="85" workbookViewId="0">
      <selection activeCell="J15" sqref="J15"/>
    </sheetView>
  </sheetViews>
  <sheetFormatPr defaultColWidth="13.1328125" defaultRowHeight="15.4"/>
  <cols>
    <col min="1" max="1" width="11.3984375" style="38" customWidth="1"/>
    <col min="2" max="4" width="18" style="38" customWidth="1"/>
    <col min="5" max="5" width="20.3984375" style="38" customWidth="1"/>
    <col min="6" max="6" width="16.6640625" style="38" customWidth="1"/>
    <col min="7" max="7" width="15.59765625" style="38" customWidth="1"/>
    <col min="8" max="9" width="18.1328125" style="38" bestFit="1" customWidth="1"/>
    <col min="10" max="11" width="16.59765625" style="38" bestFit="1" customWidth="1"/>
    <col min="12" max="12" width="16.73046875" style="38" customWidth="1"/>
    <col min="13" max="13" width="13.1328125" style="38"/>
    <col min="14" max="14" width="15.86328125" style="38" customWidth="1"/>
    <col min="15" max="16384" width="13.1328125" style="38"/>
  </cols>
  <sheetData>
    <row r="1" spans="1:14" s="56" customFormat="1" ht="13.9">
      <c r="A1" s="55"/>
      <c r="B1" s="55"/>
      <c r="C1" s="55"/>
    </row>
    <row r="2" spans="1:14" s="56" customFormat="1" ht="13.9">
      <c r="A2" s="55"/>
      <c r="B2" s="55"/>
      <c r="C2" s="55"/>
    </row>
    <row r="3" spans="1:14" s="56" customFormat="1" ht="13.9">
      <c r="A3" s="205" t="s">
        <v>88</v>
      </c>
      <c r="B3" s="205"/>
      <c r="C3" s="205"/>
      <c r="D3" s="205"/>
      <c r="E3" s="205"/>
      <c r="F3" s="205"/>
      <c r="G3" s="205"/>
    </row>
    <row r="4" spans="1:14" s="56" customFormat="1" ht="13.9">
      <c r="A4" s="55"/>
      <c r="B4" s="55"/>
      <c r="C4" s="55"/>
    </row>
    <row r="5" spans="1:14" s="56" customFormat="1" ht="13.9">
      <c r="A5" s="55"/>
      <c r="B5" s="55"/>
      <c r="C5" s="55"/>
    </row>
    <row r="6" spans="1:14" s="54" customFormat="1" ht="13.9">
      <c r="A6" s="53"/>
      <c r="B6" s="53"/>
      <c r="C6" s="53"/>
    </row>
    <row r="7" spans="1:14" s="54" customFormat="1" ht="13.9">
      <c r="A7" s="53"/>
      <c r="B7" s="57"/>
      <c r="C7" s="53"/>
    </row>
    <row r="8" spans="1:14" s="54" customFormat="1" ht="13.9">
      <c r="A8" s="53"/>
      <c r="B8" s="53"/>
      <c r="C8" s="53"/>
    </row>
    <row r="9" spans="1:14" s="30" customFormat="1" ht="15">
      <c r="A9" s="31"/>
      <c r="B9" s="31"/>
      <c r="C9" s="31"/>
      <c r="D9" s="32"/>
      <c r="E9" s="32"/>
      <c r="F9" s="32"/>
      <c r="G9" s="32"/>
    </row>
    <row r="10" spans="1:14" s="34" customFormat="1">
      <c r="A10" s="33"/>
      <c r="B10" s="33"/>
      <c r="C10" s="33"/>
      <c r="F10" s="35" t="s">
        <v>79</v>
      </c>
      <c r="G10" s="36"/>
    </row>
    <row r="11" spans="1:14" s="37" customFormat="1" ht="33.6" customHeight="1">
      <c r="A11" s="206" t="s">
        <v>80</v>
      </c>
      <c r="B11" s="206"/>
      <c r="C11" s="206"/>
      <c r="D11" s="206"/>
      <c r="E11" s="206"/>
      <c r="F11" s="206"/>
      <c r="G11" s="206"/>
    </row>
    <row r="12" spans="1:14" ht="54" customHeight="1">
      <c r="A12" s="207" t="s">
        <v>865</v>
      </c>
      <c r="B12" s="207"/>
      <c r="C12" s="207"/>
      <c r="D12" s="207"/>
      <c r="E12" s="207"/>
      <c r="F12" s="207"/>
      <c r="G12" s="207"/>
    </row>
    <row r="13" spans="1:14" ht="61.5" customHeight="1">
      <c r="A13" s="208" t="s">
        <v>651</v>
      </c>
      <c r="B13" s="208"/>
      <c r="C13" s="208"/>
      <c r="D13" s="208"/>
      <c r="E13" s="208"/>
      <c r="F13" s="208"/>
      <c r="G13" s="208"/>
    </row>
    <row r="14" spans="1:14" ht="61.5" customHeight="1">
      <c r="A14" s="39" t="s">
        <v>81</v>
      </c>
      <c r="B14" s="209" t="s">
        <v>82</v>
      </c>
      <c r="C14" s="210"/>
      <c r="D14" s="210"/>
      <c r="E14" s="210"/>
      <c r="F14" s="211"/>
      <c r="G14" s="40" t="s">
        <v>83</v>
      </c>
    </row>
    <row r="15" spans="1:14" ht="27.85" customHeight="1">
      <c r="A15" s="41" t="s">
        <v>0</v>
      </c>
      <c r="B15" s="199" t="str">
        <f>A!B5</f>
        <v>Резервуар 80 м3 /  Reservoir 80 m3</v>
      </c>
      <c r="C15" s="200"/>
      <c r="D15" s="200"/>
      <c r="E15" s="200"/>
      <c r="F15" s="200"/>
      <c r="G15" s="42">
        <f>A!F81</f>
        <v>0</v>
      </c>
      <c r="H15" s="159"/>
      <c r="I15" s="160"/>
      <c r="J15" s="177"/>
      <c r="K15" s="159"/>
      <c r="L15" s="160"/>
      <c r="M15" s="177"/>
      <c r="N15" s="178"/>
    </row>
    <row r="16" spans="1:14" ht="27.85" customHeight="1">
      <c r="A16" s="41" t="s">
        <v>2</v>
      </c>
      <c r="B16" s="199" t="str">
        <f>B!B5</f>
        <v>Хлораторная / Chlorinator</v>
      </c>
      <c r="C16" s="200"/>
      <c r="D16" s="200"/>
      <c r="E16" s="200"/>
      <c r="F16" s="200"/>
      <c r="G16" s="42">
        <f>B!F108</f>
        <v>0</v>
      </c>
      <c r="H16" s="159"/>
      <c r="I16" s="160"/>
      <c r="J16" s="177"/>
      <c r="K16" s="159"/>
      <c r="L16" s="160"/>
      <c r="M16" s="177"/>
      <c r="N16" s="178"/>
    </row>
    <row r="17" spans="1:15" ht="27.85" customHeight="1">
      <c r="A17" s="41" t="s">
        <v>3</v>
      </c>
      <c r="B17" s="199" t="str">
        <f>'C'!B5</f>
        <v>Внутриплощадочные трубопроводы  / Onsite pipelines</v>
      </c>
      <c r="C17" s="200"/>
      <c r="D17" s="200"/>
      <c r="E17" s="200"/>
      <c r="F17" s="200"/>
      <c r="G17" s="42">
        <f>'C'!F123</f>
        <v>0</v>
      </c>
      <c r="H17" s="159"/>
      <c r="I17" s="160"/>
      <c r="J17" s="177"/>
      <c r="K17" s="159"/>
      <c r="L17" s="160"/>
      <c r="M17" s="177"/>
      <c r="N17" s="178"/>
    </row>
    <row r="18" spans="1:15" ht="27.85" customHeight="1">
      <c r="A18" s="41" t="s">
        <v>4</v>
      </c>
      <c r="B18" s="201" t="str">
        <f>D!B5</f>
        <v>Наружная водоснабжения / Outdoor water supply</v>
      </c>
      <c r="C18" s="200"/>
      <c r="D18" s="200"/>
      <c r="E18" s="200"/>
      <c r="F18" s="200"/>
      <c r="G18" s="42">
        <f>D!F390</f>
        <v>0</v>
      </c>
      <c r="H18" s="159"/>
      <c r="I18" s="160"/>
      <c r="J18" s="177"/>
      <c r="K18" s="159"/>
      <c r="L18" s="160"/>
      <c r="M18" s="177"/>
      <c r="N18" s="178"/>
    </row>
    <row r="19" spans="1:15" ht="27.85" customHeight="1">
      <c r="A19" s="41" t="s">
        <v>5</v>
      </c>
      <c r="B19" s="202" t="str">
        <f>E!B5</f>
        <v xml:space="preserve">Благоустройство территории / 'Landscaping </v>
      </c>
      <c r="C19" s="203"/>
      <c r="D19" s="203"/>
      <c r="E19" s="203"/>
      <c r="F19" s="204"/>
      <c r="G19" s="42">
        <f>E!F57</f>
        <v>0</v>
      </c>
      <c r="H19" s="159"/>
      <c r="I19" s="160"/>
      <c r="J19" s="177"/>
      <c r="K19" s="159"/>
      <c r="L19" s="160"/>
      <c r="M19" s="177"/>
      <c r="N19" s="178"/>
    </row>
    <row r="20" spans="1:15" ht="27.85" customHeight="1">
      <c r="A20" s="41" t="s">
        <v>66</v>
      </c>
      <c r="B20" s="197" t="str">
        <f>F!B5</f>
        <v>Подготовительные работы / Preliminaries</v>
      </c>
      <c r="C20" s="198"/>
      <c r="D20" s="198"/>
      <c r="E20" s="198"/>
      <c r="F20" s="198"/>
      <c r="G20" s="72">
        <f>F!F10</f>
        <v>0</v>
      </c>
      <c r="H20" s="159"/>
      <c r="I20" s="160"/>
      <c r="J20" s="177"/>
      <c r="K20" s="159"/>
      <c r="L20" s="160"/>
      <c r="M20" s="177"/>
      <c r="N20" s="178"/>
      <c r="O20" s="73"/>
    </row>
    <row r="21" spans="1:15" s="30" customFormat="1" ht="34.5" customHeight="1">
      <c r="A21" s="43"/>
      <c r="B21" s="212" t="s">
        <v>84</v>
      </c>
      <c r="C21" s="212"/>
      <c r="D21" s="212"/>
      <c r="E21" s="212"/>
      <c r="F21" s="212"/>
      <c r="G21" s="44">
        <f>SUM(G15:G20)</f>
        <v>0</v>
      </c>
      <c r="H21" s="159"/>
      <c r="I21" s="182"/>
      <c r="J21" s="179"/>
      <c r="K21" s="159"/>
      <c r="L21" s="160"/>
      <c r="M21" s="179"/>
      <c r="N21" s="178"/>
    </row>
    <row r="22" spans="1:15" s="7" customFormat="1" ht="34.5" customHeight="1">
      <c r="A22" s="213" t="s">
        <v>684</v>
      </c>
      <c r="B22" s="213"/>
      <c r="C22" s="213"/>
      <c r="D22" s="213"/>
      <c r="E22" s="213"/>
      <c r="F22" s="213"/>
      <c r="G22" s="213"/>
      <c r="H22" s="158"/>
      <c r="J22" s="180"/>
      <c r="K22" s="158"/>
      <c r="M22" s="180"/>
      <c r="N22" s="181"/>
    </row>
    <row r="23" spans="1:15" s="184" customFormat="1" ht="34.5" customHeight="1"/>
    <row r="24" spans="1:15" s="184" customFormat="1" ht="13.9"/>
    <row r="25" spans="1:15" s="54" customFormat="1" ht="13.9">
      <c r="A25" s="53"/>
      <c r="B25" s="57" t="s">
        <v>856</v>
      </c>
      <c r="C25" s="185"/>
    </row>
    <row r="26" spans="1:15" s="54" customFormat="1" ht="13.9">
      <c r="A26" s="53"/>
      <c r="B26" s="55" t="s">
        <v>857</v>
      </c>
      <c r="C26" s="214"/>
      <c r="D26" s="214"/>
    </row>
    <row r="27" spans="1:15" s="54" customFormat="1" ht="13.9">
      <c r="A27" s="53"/>
      <c r="B27" s="55"/>
      <c r="C27" s="185"/>
    </row>
    <row r="28" spans="1:15" s="54" customFormat="1" ht="13.9">
      <c r="A28" s="186"/>
      <c r="B28" s="186"/>
      <c r="C28" s="187"/>
      <c r="D28" s="188"/>
    </row>
    <row r="29" spans="1:15" s="54" customFormat="1" ht="13.9">
      <c r="A29" s="186"/>
      <c r="B29" s="186"/>
      <c r="C29" s="187"/>
      <c r="D29" s="188"/>
    </row>
    <row r="30" spans="1:15" s="54" customFormat="1" ht="13.9">
      <c r="A30" s="186"/>
      <c r="B30" s="186" t="s">
        <v>858</v>
      </c>
      <c r="C30" s="187"/>
      <c r="D30" s="188"/>
    </row>
    <row r="31" spans="1:15" s="54" customFormat="1" ht="13.9">
      <c r="A31" s="186"/>
      <c r="B31" s="189" t="s">
        <v>859</v>
      </c>
      <c r="C31" s="187"/>
      <c r="D31" s="188"/>
    </row>
    <row r="32" spans="1:15" s="184" customFormat="1" ht="13.9"/>
    <row r="33" s="184" customFormat="1" ht="13.9"/>
    <row r="34" s="184" customFormat="1" ht="13.9"/>
    <row r="35" s="184" customFormat="1" ht="13.9"/>
    <row r="36" s="184" customFormat="1" ht="13.9"/>
    <row r="37" s="184" customFormat="1" ht="13.9"/>
    <row r="38" s="184" customFormat="1" ht="13.9"/>
    <row r="39" s="184" customFormat="1" ht="13.9"/>
    <row r="40" s="184" customFormat="1" ht="13.9"/>
  </sheetData>
  <mergeCells count="14">
    <mergeCell ref="B21:F21"/>
    <mergeCell ref="A22:G22"/>
    <mergeCell ref="C26:D26"/>
    <mergeCell ref="A3:G3"/>
    <mergeCell ref="B15:F15"/>
    <mergeCell ref="A11:G11"/>
    <mergeCell ref="A12:G12"/>
    <mergeCell ref="A13:G13"/>
    <mergeCell ref="B14:F14"/>
    <mergeCell ref="B20:F20"/>
    <mergeCell ref="B16:F16"/>
    <mergeCell ref="B17:F17"/>
    <mergeCell ref="B18:F18"/>
    <mergeCell ref="B19:F19"/>
  </mergeCells>
  <pageMargins left="0.7" right="0.7" top="0.75" bottom="0.75" header="0.3" footer="0.3"/>
  <pageSetup paperSize="9" scale="57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7F2C-E9F6-4AD2-8658-6A9102E60143}">
  <sheetPr>
    <tabColor rgb="FF00B050"/>
  </sheetPr>
  <dimension ref="A1:F102"/>
  <sheetViews>
    <sheetView view="pageBreakPreview" topLeftCell="A68" zoomScale="90" zoomScaleNormal="84" zoomScaleSheetLayoutView="90" workbookViewId="0">
      <selection activeCell="F81" sqref="F81"/>
    </sheetView>
  </sheetViews>
  <sheetFormatPr defaultColWidth="8.86328125" defaultRowHeight="15.4"/>
  <cols>
    <col min="1" max="1" width="8.3984375" style="11" customWidth="1"/>
    <col min="2" max="2" width="70.86328125" style="12" customWidth="1"/>
    <col min="3" max="3" width="14.265625" style="12" customWidth="1"/>
    <col min="4" max="4" width="15.1328125" style="14" customWidth="1"/>
    <col min="5" max="6" width="15.1328125" style="11" customWidth="1"/>
    <col min="7" max="7" width="28.1328125" style="8" customWidth="1"/>
    <col min="8" max="16384" width="8.86328125" style="8"/>
  </cols>
  <sheetData>
    <row r="1" spans="1:6" s="2" customFormat="1" ht="20.4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6" s="50" customFormat="1" ht="50.45" customHeight="1">
      <c r="A2" s="217" t="str">
        <f>SUM!A12</f>
        <v xml:space="preserve">ВЕДОМОСТЬ ОБЪЕМОВ РАБОТ / BILL OF QUANTITIES </v>
      </c>
      <c r="B2" s="217"/>
      <c r="C2" s="217"/>
      <c r="D2" s="217"/>
      <c r="E2" s="217"/>
      <c r="F2" s="217"/>
    </row>
    <row r="3" spans="1:6" s="17" customFormat="1" ht="58.5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6" s="2" customFormat="1" ht="64.349999999999994" customHeight="1">
      <c r="A4" s="51" t="s">
        <v>85</v>
      </c>
      <c r="B4" s="51" t="s">
        <v>64</v>
      </c>
      <c r="C4" s="51" t="s">
        <v>86</v>
      </c>
      <c r="D4" s="52" t="s">
        <v>87</v>
      </c>
      <c r="E4" s="58" t="s">
        <v>71</v>
      </c>
      <c r="F4" s="59" t="s">
        <v>72</v>
      </c>
    </row>
    <row r="5" spans="1:6" s="2" customFormat="1" ht="22.5" customHeight="1">
      <c r="A5" s="60" t="s">
        <v>469</v>
      </c>
      <c r="B5" s="61" t="s">
        <v>618</v>
      </c>
      <c r="C5" s="15"/>
      <c r="D5" s="16"/>
      <c r="E5" s="15"/>
      <c r="F5" s="15"/>
    </row>
    <row r="6" spans="1:6" s="2" customFormat="1" ht="22.5" customHeight="1">
      <c r="A6" s="60" t="s">
        <v>92</v>
      </c>
      <c r="B6" s="61" t="s">
        <v>180</v>
      </c>
      <c r="C6" s="15"/>
      <c r="D6" s="16"/>
      <c r="E6" s="15"/>
      <c r="F6" s="15"/>
    </row>
    <row r="7" spans="1:6" s="6" customFormat="1" ht="96" customHeight="1">
      <c r="A7" s="13" t="s">
        <v>1</v>
      </c>
      <c r="B7" s="111" t="s">
        <v>185</v>
      </c>
      <c r="C7" s="62" t="s">
        <v>226</v>
      </c>
      <c r="D7" s="94">
        <f>0.79942*1000</f>
        <v>799.42000000000007</v>
      </c>
      <c r="E7" s="99"/>
      <c r="F7" s="9">
        <f t="shared" ref="F7:F18" si="0">ROUND(D7*E7,2)</f>
        <v>0</v>
      </c>
    </row>
    <row r="8" spans="1:6" ht="46.15">
      <c r="A8" s="13" t="s">
        <v>7</v>
      </c>
      <c r="B8" s="78" t="s">
        <v>470</v>
      </c>
      <c r="C8" s="62" t="s">
        <v>226</v>
      </c>
      <c r="D8" s="94">
        <f>D7</f>
        <v>799.42000000000007</v>
      </c>
      <c r="E8" s="99"/>
      <c r="F8" s="9">
        <f t="shared" si="0"/>
        <v>0</v>
      </c>
    </row>
    <row r="9" spans="1:6" ht="21" customHeight="1">
      <c r="A9" s="13" t="s">
        <v>8</v>
      </c>
      <c r="B9" s="78" t="s">
        <v>193</v>
      </c>
      <c r="C9" s="62" t="s">
        <v>226</v>
      </c>
      <c r="D9" s="94">
        <f>0.239826*100</f>
        <v>23.982600000000001</v>
      </c>
      <c r="E9" s="99"/>
      <c r="F9" s="9">
        <f t="shared" si="0"/>
        <v>0</v>
      </c>
    </row>
    <row r="10" spans="1:6" ht="61.5">
      <c r="A10" s="13" t="s">
        <v>9</v>
      </c>
      <c r="B10" s="111" t="s">
        <v>187</v>
      </c>
      <c r="C10" s="155" t="s">
        <v>226</v>
      </c>
      <c r="D10" s="172">
        <f>0.060718*1000</f>
        <v>60.718000000000004</v>
      </c>
      <c r="E10" s="161"/>
      <c r="F10" s="115">
        <f t="shared" si="0"/>
        <v>0</v>
      </c>
    </row>
    <row r="11" spans="1:6" ht="46.15">
      <c r="A11" s="13" t="s">
        <v>114</v>
      </c>
      <c r="B11" s="78" t="s">
        <v>623</v>
      </c>
      <c r="C11" s="62" t="s">
        <v>222</v>
      </c>
      <c r="D11" s="96">
        <f>100.1847</f>
        <v>100.18470000000001</v>
      </c>
      <c r="E11" s="99"/>
      <c r="F11" s="9">
        <f t="shared" si="0"/>
        <v>0</v>
      </c>
    </row>
    <row r="12" spans="1:6" ht="27" customHeight="1">
      <c r="A12" s="13" t="s">
        <v>10</v>
      </c>
      <c r="B12" s="78" t="s">
        <v>622</v>
      </c>
      <c r="C12" s="62" t="s">
        <v>226</v>
      </c>
      <c r="D12" s="94">
        <f>D10</f>
        <v>60.718000000000004</v>
      </c>
      <c r="E12" s="99"/>
      <c r="F12" s="9">
        <f t="shared" si="0"/>
        <v>0</v>
      </c>
    </row>
    <row r="13" spans="1:6" ht="76.900000000000006">
      <c r="A13" s="13" t="s">
        <v>11</v>
      </c>
      <c r="B13" s="78" t="s">
        <v>686</v>
      </c>
      <c r="C13" s="62" t="s">
        <v>226</v>
      </c>
      <c r="D13" s="94">
        <f>0.08674*1000</f>
        <v>86.74</v>
      </c>
      <c r="E13" s="99"/>
      <c r="F13" s="9">
        <f t="shared" si="0"/>
        <v>0</v>
      </c>
    </row>
    <row r="14" spans="1:6" ht="25.5" customHeight="1">
      <c r="A14" s="13" t="s">
        <v>12</v>
      </c>
      <c r="B14" s="78" t="s">
        <v>621</v>
      </c>
      <c r="C14" s="62" t="s">
        <v>226</v>
      </c>
      <c r="D14" s="94">
        <f>0.09025*1000</f>
        <v>90.25</v>
      </c>
      <c r="E14" s="99"/>
      <c r="F14" s="9">
        <f t="shared" si="0"/>
        <v>0</v>
      </c>
    </row>
    <row r="15" spans="1:6" ht="46.15">
      <c r="A15" s="13" t="s">
        <v>15</v>
      </c>
      <c r="B15" s="78" t="s">
        <v>620</v>
      </c>
      <c r="C15" s="62" t="s">
        <v>222</v>
      </c>
      <c r="D15" s="94">
        <v>144.4</v>
      </c>
      <c r="E15" s="99"/>
      <c r="F15" s="9">
        <f t="shared" si="0"/>
        <v>0</v>
      </c>
    </row>
    <row r="16" spans="1:6" ht="61.5">
      <c r="A16" s="13" t="s">
        <v>18</v>
      </c>
      <c r="B16" s="78" t="s">
        <v>188</v>
      </c>
      <c r="C16" s="62" t="s">
        <v>226</v>
      </c>
      <c r="D16" s="94">
        <f>0.653191*1000</f>
        <v>653.19099999999992</v>
      </c>
      <c r="E16" s="99"/>
      <c r="F16" s="9">
        <f t="shared" si="0"/>
        <v>0</v>
      </c>
    </row>
    <row r="17" spans="1:6" ht="30.75">
      <c r="A17" s="13" t="s">
        <v>19</v>
      </c>
      <c r="B17" s="78" t="s">
        <v>189</v>
      </c>
      <c r="C17" s="62" t="s">
        <v>226</v>
      </c>
      <c r="D17" s="94">
        <f>3.265955*100</f>
        <v>326.59550000000002</v>
      </c>
      <c r="E17" s="99"/>
      <c r="F17" s="9">
        <f t="shared" si="0"/>
        <v>0</v>
      </c>
    </row>
    <row r="18" spans="1:6" ht="40.5" customHeight="1">
      <c r="A18" s="13" t="s">
        <v>20</v>
      </c>
      <c r="B18" s="78" t="s">
        <v>619</v>
      </c>
      <c r="C18" s="62" t="s">
        <v>226</v>
      </c>
      <c r="D18" s="94">
        <v>72.576800000000006</v>
      </c>
      <c r="E18" s="99"/>
      <c r="F18" s="9">
        <f t="shared" si="0"/>
        <v>0</v>
      </c>
    </row>
    <row r="19" spans="1:6" ht="21.75" customHeight="1">
      <c r="A19" s="83"/>
      <c r="B19" s="83" t="s">
        <v>190</v>
      </c>
      <c r="C19" s="83"/>
      <c r="D19" s="95"/>
      <c r="E19" s="100"/>
      <c r="F19" s="83"/>
    </row>
    <row r="20" spans="1:6" ht="33" customHeight="1">
      <c r="A20" s="13" t="s">
        <v>21</v>
      </c>
      <c r="B20" s="78" t="s">
        <v>194</v>
      </c>
      <c r="C20" s="62" t="s">
        <v>226</v>
      </c>
      <c r="D20" s="94">
        <v>3.4</v>
      </c>
      <c r="E20" s="99"/>
      <c r="F20" s="9">
        <f>ROUND(D20*E20,2)</f>
        <v>0</v>
      </c>
    </row>
    <row r="21" spans="1:6" ht="46.15">
      <c r="A21" s="13" t="s">
        <v>22</v>
      </c>
      <c r="B21" s="78" t="s">
        <v>624</v>
      </c>
      <c r="C21" s="62" t="s">
        <v>226</v>
      </c>
      <c r="D21" s="94">
        <v>12.71</v>
      </c>
      <c r="E21" s="99"/>
      <c r="F21" s="9">
        <f>ROUND(D21*E21,2)</f>
        <v>0</v>
      </c>
    </row>
    <row r="22" spans="1:6" ht="22.5" customHeight="1">
      <c r="A22" s="13" t="s">
        <v>23</v>
      </c>
      <c r="B22" s="78" t="s">
        <v>653</v>
      </c>
      <c r="C22" s="62" t="s">
        <v>222</v>
      </c>
      <c r="D22" s="94">
        <v>1.0820000000000001</v>
      </c>
      <c r="E22" s="99"/>
      <c r="F22" s="9">
        <f>ROUND(D22*E22,2)</f>
        <v>0</v>
      </c>
    </row>
    <row r="23" spans="1:6" ht="30.75">
      <c r="A23" s="13" t="s">
        <v>24</v>
      </c>
      <c r="B23" s="78" t="s">
        <v>625</v>
      </c>
      <c r="C23" s="62" t="s">
        <v>224</v>
      </c>
      <c r="D23" s="94">
        <v>18.809999999999999</v>
      </c>
      <c r="E23" s="99"/>
      <c r="F23" s="9">
        <f>ROUND(D23*E23,2)</f>
        <v>0</v>
      </c>
    </row>
    <row r="24" spans="1:6" ht="46.15">
      <c r="A24" s="13" t="s">
        <v>25</v>
      </c>
      <c r="B24" s="78" t="s">
        <v>626</v>
      </c>
      <c r="C24" s="62" t="s">
        <v>224</v>
      </c>
      <c r="D24" s="94">
        <v>18.809999999999999</v>
      </c>
      <c r="E24" s="99"/>
      <c r="F24" s="9">
        <f>ROUND(D24*E24,2)</f>
        <v>0</v>
      </c>
    </row>
    <row r="25" spans="1:6">
      <c r="A25" s="83"/>
      <c r="B25" s="83" t="s">
        <v>181</v>
      </c>
      <c r="C25" s="83"/>
      <c r="D25" s="95"/>
      <c r="E25" s="100"/>
      <c r="F25" s="83"/>
    </row>
    <row r="26" spans="1:6" ht="30.75">
      <c r="A26" s="13" t="s">
        <v>26</v>
      </c>
      <c r="B26" s="78" t="s">
        <v>833</v>
      </c>
      <c r="C26" s="62" t="s">
        <v>226</v>
      </c>
      <c r="D26" s="94">
        <v>25.26</v>
      </c>
      <c r="E26" s="99"/>
      <c r="F26" s="9">
        <f t="shared" ref="F26:F30" si="1">ROUND(D26*E26,2)</f>
        <v>0</v>
      </c>
    </row>
    <row r="27" spans="1:6" ht="20.25" customHeight="1">
      <c r="A27" s="13" t="s">
        <v>27</v>
      </c>
      <c r="B27" s="78" t="s">
        <v>654</v>
      </c>
      <c r="C27" s="62" t="s">
        <v>222</v>
      </c>
      <c r="D27" s="94">
        <f>36.8/1000</f>
        <v>3.6799999999999999E-2</v>
      </c>
      <c r="E27" s="99"/>
      <c r="F27" s="9">
        <f t="shared" si="1"/>
        <v>0</v>
      </c>
    </row>
    <row r="28" spans="1:6" ht="20.25" customHeight="1">
      <c r="A28" s="13" t="s">
        <v>28</v>
      </c>
      <c r="B28" s="78" t="s">
        <v>653</v>
      </c>
      <c r="C28" s="62" t="s">
        <v>222</v>
      </c>
      <c r="D28" s="94">
        <v>2.1</v>
      </c>
      <c r="E28" s="99"/>
      <c r="F28" s="9">
        <f t="shared" si="1"/>
        <v>0</v>
      </c>
    </row>
    <row r="29" spans="1:6" ht="30.75">
      <c r="A29" s="13" t="s">
        <v>30</v>
      </c>
      <c r="B29" s="78" t="s">
        <v>627</v>
      </c>
      <c r="C29" s="62" t="s">
        <v>224</v>
      </c>
      <c r="D29" s="94">
        <v>91.8</v>
      </c>
      <c r="E29" s="99"/>
      <c r="F29" s="9">
        <f t="shared" si="1"/>
        <v>0</v>
      </c>
    </row>
    <row r="30" spans="1:6" ht="30.75">
      <c r="A30" s="13" t="s">
        <v>31</v>
      </c>
      <c r="B30" s="78" t="s">
        <v>628</v>
      </c>
      <c r="C30" s="62" t="s">
        <v>224</v>
      </c>
      <c r="D30" s="94">
        <v>77.400000000000006</v>
      </c>
      <c r="E30" s="99"/>
      <c r="F30" s="9">
        <f t="shared" si="1"/>
        <v>0</v>
      </c>
    </row>
    <row r="31" spans="1:6" ht="22.5" customHeight="1">
      <c r="A31" s="83"/>
      <c r="B31" s="83" t="s">
        <v>192</v>
      </c>
      <c r="C31" s="83"/>
      <c r="D31" s="95"/>
      <c r="E31" s="100"/>
      <c r="F31" s="83"/>
    </row>
    <row r="32" spans="1:6" ht="30.75">
      <c r="A32" s="13" t="s">
        <v>115</v>
      </c>
      <c r="B32" s="78" t="s">
        <v>195</v>
      </c>
      <c r="C32" s="62" t="s">
        <v>226</v>
      </c>
      <c r="D32" s="94">
        <v>4.8819999999999997</v>
      </c>
      <c r="E32" s="99"/>
      <c r="F32" s="9">
        <f>ROUND(D32*E32,2)</f>
        <v>0</v>
      </c>
    </row>
    <row r="33" spans="1:6" ht="24" customHeight="1">
      <c r="A33" s="13" t="s">
        <v>116</v>
      </c>
      <c r="B33" s="78" t="s">
        <v>653</v>
      </c>
      <c r="C33" s="62" t="s">
        <v>222</v>
      </c>
      <c r="D33" s="94">
        <v>0.56999999999999995</v>
      </c>
      <c r="E33" s="99"/>
      <c r="F33" s="9">
        <f>ROUND(D33*E33,2)</f>
        <v>0</v>
      </c>
    </row>
    <row r="34" spans="1:6" ht="23.25" customHeight="1">
      <c r="A34" s="13" t="s">
        <v>117</v>
      </c>
      <c r="B34" s="78" t="s">
        <v>629</v>
      </c>
      <c r="C34" s="62" t="s">
        <v>222</v>
      </c>
      <c r="D34" s="94">
        <v>2.7E-2</v>
      </c>
      <c r="E34" s="99"/>
      <c r="F34" s="9">
        <f>ROUND(D34*E34,2)</f>
        <v>0</v>
      </c>
    </row>
    <row r="35" spans="1:6" ht="36.75" customHeight="1">
      <c r="A35" s="13" t="s">
        <v>118</v>
      </c>
      <c r="B35" s="78" t="s">
        <v>652</v>
      </c>
      <c r="C35" s="62" t="s">
        <v>224</v>
      </c>
      <c r="D35" s="94">
        <v>24.57</v>
      </c>
      <c r="E35" s="99"/>
      <c r="F35" s="9">
        <f>ROUND(D35*E35,2)</f>
        <v>0</v>
      </c>
    </row>
    <row r="36" spans="1:6" ht="30.75">
      <c r="A36" s="83"/>
      <c r="B36" s="83" t="s">
        <v>630</v>
      </c>
      <c r="C36" s="83"/>
      <c r="D36" s="95"/>
      <c r="E36" s="100"/>
      <c r="F36" s="83"/>
    </row>
    <row r="37" spans="1:6" ht="19.5" customHeight="1">
      <c r="A37" s="13" t="s">
        <v>119</v>
      </c>
      <c r="B37" s="78" t="s">
        <v>653</v>
      </c>
      <c r="C37" s="62" t="s">
        <v>222</v>
      </c>
      <c r="D37" s="94">
        <v>9.3100000000000006E-3</v>
      </c>
      <c r="E37" s="99"/>
      <c r="F37" s="9">
        <f>ROUND(D37*E37,2)</f>
        <v>0</v>
      </c>
    </row>
    <row r="38" spans="1:6" ht="19.5" customHeight="1">
      <c r="A38" s="13" t="s">
        <v>120</v>
      </c>
      <c r="B38" s="78" t="s">
        <v>227</v>
      </c>
      <c r="C38" s="62" t="s">
        <v>222</v>
      </c>
      <c r="D38" s="94">
        <f>0.05394</f>
        <v>5.3940000000000002E-2</v>
      </c>
      <c r="E38" s="99"/>
      <c r="F38" s="9">
        <f>ROUND(D38*E38,2)</f>
        <v>0</v>
      </c>
    </row>
    <row r="39" spans="1:6" ht="19.5" customHeight="1">
      <c r="A39" s="13" t="s">
        <v>121</v>
      </c>
      <c r="B39" s="78" t="s">
        <v>228</v>
      </c>
      <c r="C39" s="62" t="s">
        <v>222</v>
      </c>
      <c r="D39" s="94">
        <f>0.02025</f>
        <v>2.0250000000000001E-2</v>
      </c>
      <c r="E39" s="99"/>
      <c r="F39" s="9">
        <f>ROUND(D39*E39,2)</f>
        <v>0</v>
      </c>
    </row>
    <row r="40" spans="1:6" ht="30.75">
      <c r="A40" s="13" t="s">
        <v>122</v>
      </c>
      <c r="B40" s="78" t="s">
        <v>471</v>
      </c>
      <c r="C40" s="62" t="s">
        <v>224</v>
      </c>
      <c r="D40" s="94">
        <f>0.054275*100</f>
        <v>5.4274999999999993</v>
      </c>
      <c r="E40" s="9"/>
      <c r="F40" s="9">
        <f>ROUND(D40*E40,2)</f>
        <v>0</v>
      </c>
    </row>
    <row r="41" spans="1:6" ht="30.75">
      <c r="A41" s="13" t="s">
        <v>123</v>
      </c>
      <c r="B41" s="78" t="s">
        <v>472</v>
      </c>
      <c r="C41" s="62" t="s">
        <v>224</v>
      </c>
      <c r="D41" s="94">
        <f>D40</f>
        <v>5.4274999999999993</v>
      </c>
      <c r="E41" s="9"/>
      <c r="F41" s="9">
        <f t="shared" ref="F41:F59" si="2">ROUND(D41*E41,2)</f>
        <v>0</v>
      </c>
    </row>
    <row r="42" spans="1:6" ht="21" customHeight="1">
      <c r="A42" s="83"/>
      <c r="B42" s="83" t="s">
        <v>473</v>
      </c>
      <c r="C42" s="83"/>
      <c r="D42" s="95"/>
      <c r="E42" s="100"/>
      <c r="F42" s="83"/>
    </row>
    <row r="43" spans="1:6" ht="23.25" customHeight="1">
      <c r="A43" s="13" t="s">
        <v>124</v>
      </c>
      <c r="B43" s="78" t="s">
        <v>229</v>
      </c>
      <c r="C43" s="62" t="s">
        <v>222</v>
      </c>
      <c r="D43" s="94">
        <v>1.9319999999999999E-3</v>
      </c>
      <c r="E43" s="99"/>
      <c r="F43" s="9">
        <f t="shared" si="2"/>
        <v>0</v>
      </c>
    </row>
    <row r="44" spans="1:6" ht="18.75" customHeight="1">
      <c r="A44" s="13" t="s">
        <v>125</v>
      </c>
      <c r="B44" s="78" t="s">
        <v>112</v>
      </c>
      <c r="C44" s="62" t="s">
        <v>222</v>
      </c>
      <c r="D44" s="94">
        <v>3.3959999999999997E-2</v>
      </c>
      <c r="E44" s="99"/>
      <c r="F44" s="9">
        <f t="shared" si="2"/>
        <v>0</v>
      </c>
    </row>
    <row r="45" spans="1:6" ht="22.5" customHeight="1">
      <c r="A45" s="13" t="s">
        <v>126</v>
      </c>
      <c r="B45" s="78" t="s">
        <v>654</v>
      </c>
      <c r="C45" s="62" t="s">
        <v>222</v>
      </c>
      <c r="D45" s="94">
        <f>0.000394</f>
        <v>3.9399999999999998E-4</v>
      </c>
      <c r="E45" s="99"/>
      <c r="F45" s="9">
        <f t="shared" si="2"/>
        <v>0</v>
      </c>
    </row>
    <row r="46" spans="1:6" ht="30.75">
      <c r="A46" s="13" t="s">
        <v>131</v>
      </c>
      <c r="B46" s="111" t="s">
        <v>234</v>
      </c>
      <c r="C46" s="112" t="s">
        <v>235</v>
      </c>
      <c r="D46" s="173">
        <f>0.023586*100</f>
        <v>2.3586</v>
      </c>
      <c r="E46" s="9"/>
      <c r="F46" s="9">
        <f t="shared" si="2"/>
        <v>0</v>
      </c>
    </row>
    <row r="47" spans="1:6" ht="30.75">
      <c r="A47" s="13" t="s">
        <v>132</v>
      </c>
      <c r="B47" s="111" t="s">
        <v>236</v>
      </c>
      <c r="C47" s="112" t="s">
        <v>235</v>
      </c>
      <c r="D47" s="173">
        <f>D46</f>
        <v>2.3586</v>
      </c>
      <c r="E47" s="9"/>
      <c r="F47" s="9">
        <f t="shared" si="2"/>
        <v>0</v>
      </c>
    </row>
    <row r="48" spans="1:6" ht="21.75" customHeight="1">
      <c r="A48" s="13" t="s">
        <v>133</v>
      </c>
      <c r="B48" s="111" t="s">
        <v>237</v>
      </c>
      <c r="C48" s="112" t="s">
        <v>238</v>
      </c>
      <c r="D48" s="173">
        <v>2</v>
      </c>
      <c r="E48" s="9"/>
      <c r="F48" s="9">
        <f t="shared" si="2"/>
        <v>0</v>
      </c>
    </row>
    <row r="49" spans="1:6">
      <c r="A49" s="13" t="s">
        <v>134</v>
      </c>
      <c r="B49" s="78" t="s">
        <v>631</v>
      </c>
      <c r="C49" s="62" t="s">
        <v>249</v>
      </c>
      <c r="D49" s="94">
        <v>4</v>
      </c>
      <c r="E49" s="99"/>
      <c r="F49" s="9">
        <f t="shared" si="2"/>
        <v>0</v>
      </c>
    </row>
    <row r="50" spans="1:6" ht="30.75">
      <c r="A50" s="13" t="s">
        <v>135</v>
      </c>
      <c r="B50" s="111" t="s">
        <v>183</v>
      </c>
      <c r="C50" s="112" t="s">
        <v>235</v>
      </c>
      <c r="D50" s="173">
        <v>4.0999999999999996</v>
      </c>
      <c r="E50" s="9"/>
      <c r="F50" s="9">
        <f>ROUND(D50*E50,2)</f>
        <v>0</v>
      </c>
    </row>
    <row r="51" spans="1:6" ht="25.5" customHeight="1">
      <c r="A51" s="13" t="s">
        <v>136</v>
      </c>
      <c r="B51" s="78" t="s">
        <v>474</v>
      </c>
      <c r="C51" s="62" t="s">
        <v>226</v>
      </c>
      <c r="D51" s="94">
        <v>0.24</v>
      </c>
      <c r="E51" s="99"/>
      <c r="F51" s="9">
        <f t="shared" si="2"/>
        <v>0</v>
      </c>
    </row>
    <row r="52" spans="1:6" ht="25.5" customHeight="1">
      <c r="A52" s="13" t="s">
        <v>137</v>
      </c>
      <c r="B52" s="78" t="s">
        <v>632</v>
      </c>
      <c r="C52" s="62" t="s">
        <v>222</v>
      </c>
      <c r="D52" s="94">
        <v>3.3E-3</v>
      </c>
      <c r="E52" s="99"/>
      <c r="F52" s="9">
        <f t="shared" si="2"/>
        <v>0</v>
      </c>
    </row>
    <row r="53" spans="1:6" ht="21.75" customHeight="1">
      <c r="A53" s="83"/>
      <c r="B53" s="83" t="s">
        <v>633</v>
      </c>
      <c r="C53" s="83"/>
      <c r="D53" s="95"/>
      <c r="E53" s="100"/>
      <c r="F53" s="83"/>
    </row>
    <row r="54" spans="1:6" ht="18.75" customHeight="1">
      <c r="A54" s="13" t="s">
        <v>138</v>
      </c>
      <c r="B54" s="111" t="s">
        <v>634</v>
      </c>
      <c r="C54" s="62" t="s">
        <v>225</v>
      </c>
      <c r="D54" s="173">
        <v>3</v>
      </c>
      <c r="E54" s="99"/>
      <c r="F54" s="9">
        <f t="shared" si="2"/>
        <v>0</v>
      </c>
    </row>
    <row r="55" spans="1:6" ht="18.75" customHeight="1">
      <c r="A55" s="13" t="s">
        <v>139</v>
      </c>
      <c r="B55" s="111" t="s">
        <v>635</v>
      </c>
      <c r="C55" s="62" t="s">
        <v>225</v>
      </c>
      <c r="D55" s="173">
        <v>1</v>
      </c>
      <c r="E55" s="99"/>
      <c r="F55" s="9">
        <f t="shared" si="2"/>
        <v>0</v>
      </c>
    </row>
    <row r="56" spans="1:6" ht="30.75">
      <c r="A56" s="13" t="s">
        <v>140</v>
      </c>
      <c r="B56" s="111" t="s">
        <v>183</v>
      </c>
      <c r="C56" s="112" t="s">
        <v>235</v>
      </c>
      <c r="D56" s="173">
        <v>1.552</v>
      </c>
      <c r="E56" s="9"/>
      <c r="F56" s="9">
        <f t="shared" si="2"/>
        <v>0</v>
      </c>
    </row>
    <row r="57" spans="1:6" ht="30.75">
      <c r="A57" s="13" t="s">
        <v>655</v>
      </c>
      <c r="B57" s="78" t="s">
        <v>842</v>
      </c>
      <c r="C57" s="62" t="s">
        <v>226</v>
      </c>
      <c r="D57" s="94">
        <v>0.2</v>
      </c>
      <c r="E57" s="99"/>
      <c r="F57" s="9">
        <f t="shared" si="2"/>
        <v>0</v>
      </c>
    </row>
    <row r="58" spans="1:6" ht="18.75" customHeight="1">
      <c r="A58" s="13" t="s">
        <v>685</v>
      </c>
      <c r="B58" s="78" t="s">
        <v>636</v>
      </c>
      <c r="C58" s="62" t="s">
        <v>222</v>
      </c>
      <c r="D58" s="94">
        <v>0.02</v>
      </c>
      <c r="E58" s="99"/>
      <c r="F58" s="9">
        <f t="shared" si="2"/>
        <v>0</v>
      </c>
    </row>
    <row r="59" spans="1:6" ht="18.75" customHeight="1">
      <c r="A59" s="13" t="s">
        <v>804</v>
      </c>
      <c r="B59" s="111" t="s">
        <v>632</v>
      </c>
      <c r="C59" s="62" t="s">
        <v>222</v>
      </c>
      <c r="D59" s="173">
        <v>2.2352E-2</v>
      </c>
      <c r="E59" s="9"/>
      <c r="F59" s="9">
        <f t="shared" si="2"/>
        <v>0</v>
      </c>
    </row>
    <row r="60" spans="1:6" ht="20.25" customHeight="1">
      <c r="A60" s="62"/>
      <c r="B60" s="79" t="s">
        <v>141</v>
      </c>
      <c r="C60" s="62"/>
      <c r="D60" s="94"/>
      <c r="E60" s="101"/>
      <c r="F60" s="77">
        <f>SUM(F7:F59)</f>
        <v>0</v>
      </c>
    </row>
    <row r="61" spans="1:6" ht="24.75" customHeight="1">
      <c r="A61" s="15">
        <v>2</v>
      </c>
      <c r="B61" s="61" t="s">
        <v>196</v>
      </c>
      <c r="C61" s="61"/>
      <c r="D61" s="107"/>
      <c r="E61" s="108"/>
      <c r="F61" s="61"/>
    </row>
    <row r="62" spans="1:6" ht="46.15">
      <c r="A62" s="13" t="s">
        <v>33</v>
      </c>
      <c r="B62" s="78" t="s">
        <v>198</v>
      </c>
      <c r="C62" s="62" t="s">
        <v>223</v>
      </c>
      <c r="D62" s="94">
        <v>5.5</v>
      </c>
      <c r="E62" s="99"/>
      <c r="F62" s="9">
        <f>ROUND(D62*E62,2)</f>
        <v>0</v>
      </c>
    </row>
    <row r="63" spans="1:6" ht="46.15">
      <c r="A63" s="13" t="s">
        <v>34</v>
      </c>
      <c r="B63" s="78" t="s">
        <v>241</v>
      </c>
      <c r="C63" s="62" t="s">
        <v>223</v>
      </c>
      <c r="D63" s="94">
        <v>10.5</v>
      </c>
      <c r="E63" s="99"/>
      <c r="F63" s="9">
        <f>ROUND(D63*E63,2)</f>
        <v>0</v>
      </c>
    </row>
    <row r="64" spans="1:6" ht="46.15">
      <c r="A64" s="13" t="s">
        <v>35</v>
      </c>
      <c r="B64" s="78" t="s">
        <v>197</v>
      </c>
      <c r="C64" s="62" t="s">
        <v>223</v>
      </c>
      <c r="D64" s="94">
        <v>4</v>
      </c>
      <c r="E64" s="99"/>
      <c r="F64" s="9">
        <f t="shared" ref="F64:F76" si="3">ROUND(D64*E64,2)</f>
        <v>0</v>
      </c>
    </row>
    <row r="65" spans="1:6" ht="46.15">
      <c r="A65" s="13" t="s">
        <v>36</v>
      </c>
      <c r="B65" s="78" t="s">
        <v>198</v>
      </c>
      <c r="C65" s="62" t="s">
        <v>223</v>
      </c>
      <c r="D65" s="94">
        <v>5</v>
      </c>
      <c r="E65" s="99"/>
      <c r="F65" s="9">
        <f t="shared" si="3"/>
        <v>0</v>
      </c>
    </row>
    <row r="66" spans="1:6" ht="46.15">
      <c r="A66" s="13" t="s">
        <v>37</v>
      </c>
      <c r="B66" s="78" t="s">
        <v>637</v>
      </c>
      <c r="C66" s="62" t="s">
        <v>225</v>
      </c>
      <c r="D66" s="94">
        <v>2</v>
      </c>
      <c r="E66" s="99"/>
      <c r="F66" s="9">
        <f t="shared" si="3"/>
        <v>0</v>
      </c>
    </row>
    <row r="67" spans="1:6" ht="30.75">
      <c r="A67" s="13" t="s">
        <v>38</v>
      </c>
      <c r="B67" s="78" t="s">
        <v>638</v>
      </c>
      <c r="C67" s="62" t="s">
        <v>225</v>
      </c>
      <c r="D67" s="94">
        <v>1</v>
      </c>
      <c r="E67" s="99"/>
      <c r="F67" s="9">
        <f t="shared" si="3"/>
        <v>0</v>
      </c>
    </row>
    <row r="68" spans="1:6" ht="46.15">
      <c r="A68" s="13" t="s">
        <v>13</v>
      </c>
      <c r="B68" s="78" t="s">
        <v>639</v>
      </c>
      <c r="C68" s="62" t="s">
        <v>225</v>
      </c>
      <c r="D68" s="94">
        <v>1</v>
      </c>
      <c r="E68" s="99"/>
      <c r="F68" s="9">
        <f t="shared" si="3"/>
        <v>0</v>
      </c>
    </row>
    <row r="69" spans="1:6" ht="46.15">
      <c r="A69" s="13" t="s">
        <v>39</v>
      </c>
      <c r="B69" s="78" t="s">
        <v>640</v>
      </c>
      <c r="C69" s="62" t="s">
        <v>225</v>
      </c>
      <c r="D69" s="94">
        <v>1</v>
      </c>
      <c r="E69" s="99"/>
      <c r="F69" s="9">
        <f t="shared" si="3"/>
        <v>0</v>
      </c>
    </row>
    <row r="70" spans="1:6" ht="30.75">
      <c r="A70" s="87"/>
      <c r="B70" s="113" t="s">
        <v>641</v>
      </c>
      <c r="C70" s="83"/>
      <c r="D70" s="95"/>
      <c r="E70" s="106"/>
      <c r="F70" s="88"/>
    </row>
    <row r="71" spans="1:6" ht="24" customHeight="1">
      <c r="A71" s="13" t="s">
        <v>16</v>
      </c>
      <c r="B71" s="111" t="s">
        <v>199</v>
      </c>
      <c r="C71" s="62" t="s">
        <v>225</v>
      </c>
      <c r="D71" s="172">
        <v>3</v>
      </c>
      <c r="E71" s="99"/>
      <c r="F71" s="9">
        <f t="shared" si="3"/>
        <v>0</v>
      </c>
    </row>
    <row r="72" spans="1:6" ht="24" customHeight="1">
      <c r="A72" s="13" t="s">
        <v>40</v>
      </c>
      <c r="B72" s="111" t="s">
        <v>242</v>
      </c>
      <c r="C72" s="62" t="s">
        <v>225</v>
      </c>
      <c r="D72" s="172">
        <v>2</v>
      </c>
      <c r="E72" s="99"/>
      <c r="F72" s="9">
        <f t="shared" si="3"/>
        <v>0</v>
      </c>
    </row>
    <row r="73" spans="1:6" ht="24" customHeight="1">
      <c r="A73" s="13" t="s">
        <v>41</v>
      </c>
      <c r="B73" s="111" t="s">
        <v>200</v>
      </c>
      <c r="C73" s="62" t="s">
        <v>225</v>
      </c>
      <c r="D73" s="172">
        <v>1</v>
      </c>
      <c r="E73" s="99"/>
      <c r="F73" s="9">
        <f t="shared" si="3"/>
        <v>0</v>
      </c>
    </row>
    <row r="74" spans="1:6" ht="24" customHeight="1">
      <c r="A74" s="13" t="s">
        <v>42</v>
      </c>
      <c r="B74" s="111" t="s">
        <v>201</v>
      </c>
      <c r="C74" s="62" t="s">
        <v>225</v>
      </c>
      <c r="D74" s="172">
        <v>1</v>
      </c>
      <c r="E74" s="99"/>
      <c r="F74" s="9">
        <f t="shared" si="3"/>
        <v>0</v>
      </c>
    </row>
    <row r="75" spans="1:6" ht="30.75">
      <c r="A75" s="13" t="s">
        <v>43</v>
      </c>
      <c r="B75" s="78" t="s">
        <v>243</v>
      </c>
      <c r="C75" s="62" t="s">
        <v>225</v>
      </c>
      <c r="D75" s="96">
        <v>1</v>
      </c>
      <c r="E75" s="99"/>
      <c r="F75" s="9">
        <f t="shared" si="3"/>
        <v>0</v>
      </c>
    </row>
    <row r="76" spans="1:6" ht="30.75">
      <c r="A76" s="13" t="s">
        <v>44</v>
      </c>
      <c r="B76" s="78" t="s">
        <v>244</v>
      </c>
      <c r="C76" s="62" t="s">
        <v>225</v>
      </c>
      <c r="D76" s="96">
        <v>1</v>
      </c>
      <c r="E76" s="99"/>
      <c r="F76" s="9">
        <f t="shared" si="3"/>
        <v>0</v>
      </c>
    </row>
    <row r="77" spans="1:6" ht="21.75" customHeight="1">
      <c r="A77" s="62"/>
      <c r="B77" s="79" t="s">
        <v>141</v>
      </c>
      <c r="C77" s="62"/>
      <c r="D77" s="94"/>
      <c r="E77" s="101"/>
      <c r="F77" s="77">
        <f>SUM(F62:F76)</f>
        <v>0</v>
      </c>
    </row>
    <row r="78" spans="1:6" ht="27" customHeight="1">
      <c r="A78" s="145" t="str">
        <f>A5</f>
        <v>A</v>
      </c>
      <c r="B78" s="215" t="s">
        <v>127</v>
      </c>
      <c r="C78" s="215"/>
      <c r="D78" s="215"/>
      <c r="E78" s="215"/>
      <c r="F78" s="215"/>
    </row>
    <row r="79" spans="1:6" ht="27" customHeight="1">
      <c r="A79" s="3">
        <v>1</v>
      </c>
      <c r="B79" s="216" t="str">
        <f>B6</f>
        <v>Общестроительные работы / Civil works</v>
      </c>
      <c r="C79" s="216"/>
      <c r="D79" s="216"/>
      <c r="E79" s="216"/>
      <c r="F79" s="4">
        <f>F60</f>
        <v>0</v>
      </c>
    </row>
    <row r="80" spans="1:6" ht="32.25" customHeight="1">
      <c r="A80" s="3">
        <v>2</v>
      </c>
      <c r="B80" s="216" t="str">
        <f>B61</f>
        <v>Технологическая часть резервуара / Technological part of the tank</v>
      </c>
      <c r="C80" s="216"/>
      <c r="D80" s="216"/>
      <c r="E80" s="216"/>
      <c r="F80" s="4">
        <f>F77</f>
        <v>0</v>
      </c>
    </row>
    <row r="81" spans="1:6" ht="23.25" customHeight="1">
      <c r="A81" s="145" t="str">
        <f>A5</f>
        <v>A</v>
      </c>
      <c r="B81" s="219" t="s">
        <v>113</v>
      </c>
      <c r="C81" s="219"/>
      <c r="D81" s="219"/>
      <c r="E81" s="219"/>
      <c r="F81" s="5">
        <f>SUM(F79:F80)</f>
        <v>0</v>
      </c>
    </row>
    <row r="82" spans="1:6" s="190" customFormat="1" ht="28.5" customHeight="1">
      <c r="A82" s="220" t="s">
        <v>860</v>
      </c>
      <c r="B82" s="220"/>
      <c r="C82" s="220"/>
      <c r="D82" s="220"/>
      <c r="E82" s="220"/>
      <c r="F82" s="220"/>
    </row>
    <row r="83" spans="1:6" s="190" customFormat="1" ht="142.9" customHeight="1">
      <c r="A83" s="220" t="s">
        <v>861</v>
      </c>
      <c r="B83" s="220"/>
      <c r="C83" s="220"/>
      <c r="D83" s="220"/>
      <c r="E83" s="220"/>
      <c r="F83" s="220"/>
    </row>
    <row r="84" spans="1:6" s="190" customFormat="1" ht="45.6" customHeight="1">
      <c r="A84" s="220" t="s">
        <v>862</v>
      </c>
      <c r="B84" s="220"/>
      <c r="C84" s="220"/>
      <c r="D84" s="220"/>
      <c r="E84" s="220"/>
      <c r="F84" s="220"/>
    </row>
    <row r="85" spans="1:6" s="190" customFormat="1" ht="133.5" customHeight="1">
      <c r="A85" s="220" t="s">
        <v>863</v>
      </c>
      <c r="B85" s="220"/>
      <c r="C85" s="220"/>
      <c r="D85" s="220"/>
      <c r="E85" s="220"/>
      <c r="F85" s="220"/>
    </row>
    <row r="86" spans="1:6" s="54" customFormat="1">
      <c r="E86" s="7"/>
    </row>
    <row r="87" spans="1:6" s="54" customFormat="1">
      <c r="E87" s="7"/>
    </row>
    <row r="88" spans="1:6" s="54" customFormat="1">
      <c r="A88" s="53"/>
      <c r="B88" s="191" t="s">
        <v>856</v>
      </c>
      <c r="C88" s="185"/>
      <c r="E88" s="7"/>
    </row>
    <row r="89" spans="1:6" s="54" customFormat="1">
      <c r="A89" s="53"/>
      <c r="B89" s="192" t="s">
        <v>864</v>
      </c>
      <c r="C89" s="193"/>
      <c r="E89" s="7"/>
    </row>
    <row r="90" spans="1:6" s="54" customFormat="1">
      <c r="A90" s="53"/>
      <c r="B90" s="192"/>
      <c r="C90" s="185"/>
      <c r="E90" s="7"/>
    </row>
    <row r="91" spans="1:6" s="54" customFormat="1">
      <c r="A91" s="53"/>
      <c r="B91" s="53"/>
      <c r="C91" s="194"/>
      <c r="D91" s="195"/>
      <c r="E91" s="7"/>
    </row>
    <row r="92" spans="1:6" s="54" customFormat="1">
      <c r="A92" s="53"/>
      <c r="B92" s="53"/>
      <c r="C92" s="194"/>
      <c r="D92" s="195"/>
      <c r="E92" s="7"/>
    </row>
    <row r="93" spans="1:6" s="54" customFormat="1">
      <c r="A93" s="53"/>
      <c r="B93" s="53" t="s">
        <v>858</v>
      </c>
      <c r="C93" s="194"/>
      <c r="D93" s="195"/>
      <c r="E93" s="7"/>
    </row>
    <row r="94" spans="1:6" s="54" customFormat="1">
      <c r="A94" s="53"/>
      <c r="B94" s="196" t="s">
        <v>859</v>
      </c>
      <c r="C94" s="194"/>
      <c r="D94" s="195"/>
      <c r="E94" s="7"/>
    </row>
    <row r="95" spans="1:6" s="54" customFormat="1">
      <c r="E95" s="7"/>
    </row>
    <row r="96" spans="1:6" s="54" customFormat="1">
      <c r="E96" s="7"/>
    </row>
    <row r="97" spans="1:6" s="54" customFormat="1">
      <c r="E97" s="7"/>
    </row>
    <row r="98" spans="1:6" s="92" customFormat="1" ht="30" customHeight="1">
      <c r="A98" s="93"/>
      <c r="C98" s="91"/>
      <c r="D98" s="90"/>
      <c r="E98" s="90"/>
      <c r="F98" s="90"/>
    </row>
    <row r="99" spans="1:6" s="92" customFormat="1" ht="30" customHeight="1">
      <c r="A99" s="93"/>
      <c r="C99" s="91"/>
      <c r="D99" s="90"/>
      <c r="E99" s="90"/>
      <c r="F99" s="90"/>
    </row>
    <row r="100" spans="1:6" s="92" customFormat="1" ht="30" customHeight="1">
      <c r="A100" s="93"/>
      <c r="C100" s="91"/>
      <c r="D100" s="90"/>
      <c r="E100" s="90"/>
      <c r="F100" s="90"/>
    </row>
    <row r="101" spans="1:6" s="92" customFormat="1" ht="30" customHeight="1">
      <c r="A101" s="93"/>
      <c r="C101" s="91"/>
      <c r="D101" s="90"/>
      <c r="E101" s="90"/>
      <c r="F101" s="90"/>
    </row>
    <row r="102" spans="1:6" s="92" customFormat="1" ht="30" customHeight="1">
      <c r="A102" s="93"/>
      <c r="C102" s="91"/>
      <c r="D102" s="90"/>
      <c r="E102" s="90"/>
      <c r="F102" s="90"/>
    </row>
  </sheetData>
  <protectedRanges>
    <protectedRange sqref="E4" name="Range1"/>
  </protectedRanges>
  <mergeCells count="10">
    <mergeCell ref="A82:F82"/>
    <mergeCell ref="A83:F83"/>
    <mergeCell ref="A84:F84"/>
    <mergeCell ref="A85:F85"/>
    <mergeCell ref="B78:F78"/>
    <mergeCell ref="B79:E79"/>
    <mergeCell ref="A2:F2"/>
    <mergeCell ref="A3:F3"/>
    <mergeCell ref="B81:E81"/>
    <mergeCell ref="B80:E80"/>
  </mergeCells>
  <phoneticPr fontId="2" type="noConversion"/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C8E1-29EA-47B4-B399-127B6AF4C3C2}">
  <sheetPr>
    <tabColor rgb="FF00B050"/>
  </sheetPr>
  <dimension ref="A1:XFD124"/>
  <sheetViews>
    <sheetView view="pageBreakPreview" topLeftCell="A95" zoomScaleNormal="90" zoomScaleSheetLayoutView="100" workbookViewId="0">
      <selection activeCell="F108" sqref="F108"/>
    </sheetView>
  </sheetViews>
  <sheetFormatPr defaultColWidth="8.86328125" defaultRowHeight="15.4"/>
  <cols>
    <col min="1" max="1" width="8.59765625" style="11" customWidth="1"/>
    <col min="2" max="2" width="57.3984375" style="12" customWidth="1"/>
    <col min="3" max="3" width="15.86328125" style="12" customWidth="1"/>
    <col min="4" max="4" width="15.1328125" style="14" customWidth="1"/>
    <col min="5" max="5" width="16.1328125" style="11" customWidth="1"/>
    <col min="6" max="6" width="16.59765625" style="11" customWidth="1"/>
    <col min="7" max="8" width="13.1328125" style="12" bestFit="1" customWidth="1"/>
    <col min="9" max="16384" width="8.86328125" style="12"/>
  </cols>
  <sheetData>
    <row r="1" spans="1:16384" s="2" customFormat="1" ht="20.4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16384" s="146" customFormat="1" ht="50.45" customHeight="1">
      <c r="A2" s="217" t="str">
        <f>[2]SUM!A12</f>
        <v>Preliminary cost estimation /
Предварительный расчет стоимости</v>
      </c>
      <c r="B2" s="217"/>
      <c r="C2" s="217"/>
      <c r="D2" s="217"/>
      <c r="E2" s="217"/>
      <c r="F2" s="217"/>
    </row>
    <row r="3" spans="1:16384" s="17" customFormat="1" ht="60.75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16384" s="2" customFormat="1" ht="64.349999999999994" customHeight="1">
      <c r="A4" s="51" t="s">
        <v>85</v>
      </c>
      <c r="B4" s="51" t="s">
        <v>64</v>
      </c>
      <c r="C4" s="51" t="s">
        <v>86</v>
      </c>
      <c r="D4" s="52" t="s">
        <v>87</v>
      </c>
      <c r="E4" s="58" t="s">
        <v>71</v>
      </c>
      <c r="F4" s="59" t="s">
        <v>72</v>
      </c>
      <c r="G4" s="114"/>
      <c r="H4" s="114"/>
    </row>
    <row r="5" spans="1:16384" s="12" customFormat="1" ht="24" customHeight="1">
      <c r="A5" s="60" t="s">
        <v>2</v>
      </c>
      <c r="B5" s="61" t="s">
        <v>245</v>
      </c>
      <c r="C5" s="15"/>
      <c r="D5" s="16"/>
      <c r="E5" s="15"/>
      <c r="F5" s="15"/>
    </row>
    <row r="6" spans="1:16384" s="12" customFormat="1" ht="24" customHeight="1">
      <c r="A6" s="132" t="s">
        <v>92</v>
      </c>
      <c r="B6" s="61" t="s">
        <v>180</v>
      </c>
      <c r="C6" s="133"/>
      <c r="D6" s="134"/>
      <c r="E6" s="133"/>
      <c r="F6" s="133"/>
    </row>
    <row r="7" spans="1:16384" s="12" customFormat="1" ht="19.5" customHeight="1">
      <c r="A7" s="125"/>
      <c r="B7" s="126" t="s">
        <v>252</v>
      </c>
      <c r="C7" s="127"/>
      <c r="D7" s="128"/>
      <c r="E7" s="129"/>
      <c r="F7" s="129"/>
      <c r="G7" s="140"/>
      <c r="H7" s="141"/>
      <c r="I7" s="142"/>
      <c r="J7" s="143"/>
      <c r="K7" s="144"/>
      <c r="L7" s="144"/>
      <c r="M7" s="140"/>
      <c r="N7" s="141"/>
      <c r="O7" s="142"/>
      <c r="P7" s="143"/>
      <c r="Q7" s="144"/>
      <c r="R7" s="144"/>
      <c r="S7" s="140"/>
      <c r="T7" s="141"/>
      <c r="U7" s="142"/>
      <c r="V7" s="143"/>
      <c r="W7" s="144"/>
      <c r="X7" s="144"/>
      <c r="Y7" s="140"/>
      <c r="Z7" s="141"/>
      <c r="AA7" s="142"/>
      <c r="AB7" s="143"/>
      <c r="AC7" s="144"/>
      <c r="AD7" s="144"/>
      <c r="AE7" s="140"/>
      <c r="AF7" s="141"/>
      <c r="AG7" s="142"/>
      <c r="AH7" s="143"/>
      <c r="AI7" s="144"/>
      <c r="AJ7" s="144"/>
      <c r="AK7" s="140"/>
      <c r="AL7" s="141"/>
      <c r="AM7" s="142"/>
      <c r="AN7" s="143"/>
      <c r="AO7" s="144"/>
      <c r="AP7" s="144"/>
      <c r="AQ7" s="140"/>
      <c r="AR7" s="141"/>
      <c r="AS7" s="142"/>
      <c r="AT7" s="143"/>
      <c r="AU7" s="144"/>
      <c r="AV7" s="144"/>
      <c r="AW7" s="140"/>
      <c r="AX7" s="141"/>
      <c r="AY7" s="142"/>
      <c r="AZ7" s="143"/>
      <c r="BA7" s="144"/>
      <c r="BB7" s="144"/>
      <c r="BC7" s="140"/>
      <c r="BD7" s="141"/>
      <c r="BE7" s="142"/>
      <c r="BF7" s="143"/>
      <c r="BG7" s="144"/>
      <c r="BH7" s="144"/>
      <c r="BI7" s="140"/>
      <c r="BJ7" s="141"/>
      <c r="BK7" s="142"/>
      <c r="BL7" s="143"/>
      <c r="BM7" s="144"/>
      <c r="BN7" s="144"/>
      <c r="BO7" s="140"/>
      <c r="BP7" s="141"/>
      <c r="BQ7" s="142"/>
      <c r="BR7" s="143"/>
      <c r="BS7" s="144"/>
      <c r="BT7" s="144"/>
      <c r="BU7" s="140"/>
      <c r="BV7" s="141"/>
      <c r="BW7" s="142"/>
      <c r="BX7" s="143"/>
      <c r="BY7" s="144"/>
      <c r="BZ7" s="144"/>
      <c r="CA7" s="140"/>
      <c r="CB7" s="141"/>
      <c r="CC7" s="142"/>
      <c r="CD7" s="143"/>
      <c r="CE7" s="144"/>
      <c r="CF7" s="144"/>
      <c r="CG7" s="140"/>
      <c r="CH7" s="141"/>
      <c r="CI7" s="142"/>
      <c r="CJ7" s="143"/>
      <c r="CK7" s="144"/>
      <c r="CL7" s="144"/>
      <c r="CM7" s="140"/>
      <c r="CN7" s="141"/>
      <c r="CO7" s="142"/>
      <c r="CP7" s="143"/>
      <c r="CQ7" s="144"/>
      <c r="CR7" s="144"/>
      <c r="CS7" s="140"/>
      <c r="CT7" s="141"/>
      <c r="CU7" s="142"/>
      <c r="CV7" s="143"/>
      <c r="CW7" s="144"/>
      <c r="CX7" s="144"/>
      <c r="CY7" s="140"/>
      <c r="CZ7" s="141"/>
      <c r="DA7" s="142"/>
      <c r="DB7" s="143"/>
      <c r="DC7" s="144"/>
      <c r="DD7" s="144"/>
      <c r="DE7" s="140"/>
      <c r="DF7" s="141"/>
      <c r="DG7" s="142"/>
      <c r="DH7" s="143"/>
      <c r="DI7" s="144"/>
      <c r="DJ7" s="144"/>
      <c r="DK7" s="140"/>
      <c r="DL7" s="141"/>
      <c r="DM7" s="142"/>
      <c r="DN7" s="143"/>
      <c r="DO7" s="144"/>
      <c r="DP7" s="144"/>
      <c r="DQ7" s="140"/>
      <c r="DR7" s="141"/>
      <c r="DS7" s="142"/>
      <c r="DT7" s="143"/>
      <c r="DU7" s="144"/>
      <c r="DV7" s="144"/>
      <c r="DW7" s="140"/>
      <c r="DX7" s="141"/>
      <c r="DY7" s="142"/>
      <c r="DZ7" s="143"/>
      <c r="EA7" s="144"/>
      <c r="EB7" s="144"/>
      <c r="EC7" s="140"/>
      <c r="ED7" s="141"/>
      <c r="EE7" s="142"/>
      <c r="EF7" s="143"/>
      <c r="EG7" s="144"/>
      <c r="EH7" s="144"/>
      <c r="EI7" s="140"/>
      <c r="EJ7" s="141"/>
      <c r="EK7" s="142"/>
      <c r="EL7" s="143"/>
      <c r="EM7" s="144"/>
      <c r="EN7" s="144"/>
      <c r="EO7" s="140"/>
      <c r="EP7" s="141"/>
      <c r="EQ7" s="142"/>
      <c r="ER7" s="143"/>
      <c r="ES7" s="144"/>
      <c r="ET7" s="144"/>
      <c r="EU7" s="140"/>
      <c r="EV7" s="141"/>
      <c r="EW7" s="142"/>
      <c r="EX7" s="143"/>
      <c r="EY7" s="144"/>
      <c r="EZ7" s="144"/>
      <c r="FA7" s="140"/>
      <c r="FB7" s="141"/>
      <c r="FC7" s="142"/>
      <c r="FD7" s="143"/>
      <c r="FE7" s="144"/>
      <c r="FF7" s="144"/>
      <c r="FG7" s="140"/>
      <c r="FH7" s="141"/>
      <c r="FI7" s="142"/>
      <c r="FJ7" s="143"/>
      <c r="FK7" s="144"/>
      <c r="FL7" s="144"/>
      <c r="FM7" s="140"/>
      <c r="FN7" s="141"/>
      <c r="FO7" s="142"/>
      <c r="FP7" s="143"/>
      <c r="FQ7" s="144"/>
      <c r="FR7" s="144"/>
      <c r="FS7" s="140"/>
      <c r="FT7" s="141"/>
      <c r="FU7" s="142"/>
      <c r="FV7" s="143"/>
      <c r="FW7" s="144"/>
      <c r="FX7" s="144"/>
      <c r="FY7" s="140"/>
      <c r="FZ7" s="141"/>
      <c r="GA7" s="142"/>
      <c r="GB7" s="143"/>
      <c r="GC7" s="144"/>
      <c r="GD7" s="144"/>
      <c r="GE7" s="140"/>
      <c r="GF7" s="141"/>
      <c r="GG7" s="142"/>
      <c r="GH7" s="143"/>
      <c r="GI7" s="144"/>
      <c r="GJ7" s="144"/>
      <c r="GK7" s="140"/>
      <c r="GL7" s="141"/>
      <c r="GM7" s="142"/>
      <c r="GN7" s="143"/>
      <c r="GO7" s="144"/>
      <c r="GP7" s="144"/>
      <c r="GQ7" s="140"/>
      <c r="GR7" s="141"/>
      <c r="GS7" s="142"/>
      <c r="GT7" s="143"/>
      <c r="GU7" s="144"/>
      <c r="GV7" s="144"/>
      <c r="GW7" s="140"/>
      <c r="GX7" s="141"/>
      <c r="GY7" s="142"/>
      <c r="GZ7" s="143"/>
      <c r="HA7" s="144"/>
      <c r="HB7" s="144"/>
      <c r="HC7" s="140"/>
      <c r="HD7" s="141"/>
      <c r="HE7" s="142"/>
      <c r="HF7" s="143"/>
      <c r="HG7" s="144"/>
      <c r="HH7" s="144"/>
      <c r="HI7" s="140"/>
      <c r="HJ7" s="141"/>
      <c r="HK7" s="142"/>
      <c r="HL7" s="143"/>
      <c r="HM7" s="144"/>
      <c r="HN7" s="144"/>
      <c r="HO7" s="140"/>
      <c r="HP7" s="141"/>
      <c r="HQ7" s="142"/>
      <c r="HR7" s="143"/>
      <c r="HS7" s="144"/>
      <c r="HT7" s="144"/>
      <c r="HU7" s="140"/>
      <c r="HV7" s="141"/>
      <c r="HW7" s="142"/>
      <c r="HX7" s="143"/>
      <c r="HY7" s="144"/>
      <c r="HZ7" s="144"/>
      <c r="IA7" s="140"/>
      <c r="IB7" s="141"/>
      <c r="IC7" s="142"/>
      <c r="ID7" s="143"/>
      <c r="IE7" s="144"/>
      <c r="IF7" s="144"/>
      <c r="IG7" s="140"/>
      <c r="IH7" s="141"/>
      <c r="II7" s="142"/>
      <c r="IJ7" s="143"/>
      <c r="IK7" s="144"/>
      <c r="IL7" s="144"/>
      <c r="IM7" s="140"/>
      <c r="IN7" s="141"/>
      <c r="IO7" s="142"/>
      <c r="IP7" s="143"/>
      <c r="IQ7" s="144"/>
      <c r="IR7" s="144"/>
      <c r="IS7" s="140"/>
      <c r="IT7" s="141"/>
      <c r="IU7" s="142"/>
      <c r="IV7" s="143"/>
      <c r="IW7" s="144"/>
      <c r="IX7" s="144"/>
      <c r="IY7" s="140"/>
      <c r="IZ7" s="141"/>
      <c r="JA7" s="142"/>
      <c r="JB7" s="143"/>
      <c r="JC7" s="144"/>
      <c r="JD7" s="144"/>
      <c r="JE7" s="140"/>
      <c r="JF7" s="141"/>
      <c r="JG7" s="142"/>
      <c r="JH7" s="143"/>
      <c r="JI7" s="144"/>
      <c r="JJ7" s="144"/>
      <c r="JK7" s="140"/>
      <c r="JL7" s="141"/>
      <c r="JM7" s="142"/>
      <c r="JN7" s="143"/>
      <c r="JO7" s="144"/>
      <c r="JP7" s="144"/>
      <c r="JQ7" s="140"/>
      <c r="JR7" s="141"/>
      <c r="JS7" s="142"/>
      <c r="JT7" s="143"/>
      <c r="JU7" s="144"/>
      <c r="JV7" s="144"/>
      <c r="JW7" s="140"/>
      <c r="JX7" s="141"/>
      <c r="JY7" s="142"/>
      <c r="JZ7" s="143"/>
      <c r="KA7" s="144"/>
      <c r="KB7" s="144"/>
      <c r="KC7" s="140"/>
      <c r="KD7" s="141"/>
      <c r="KE7" s="142"/>
      <c r="KF7" s="143"/>
      <c r="KG7" s="144"/>
      <c r="KH7" s="144"/>
      <c r="KI7" s="140"/>
      <c r="KJ7" s="141"/>
      <c r="KK7" s="142"/>
      <c r="KL7" s="143"/>
      <c r="KM7" s="144"/>
      <c r="KN7" s="144"/>
      <c r="KO7" s="140"/>
      <c r="KP7" s="141"/>
      <c r="KQ7" s="142"/>
      <c r="KR7" s="143"/>
      <c r="KS7" s="144"/>
      <c r="KT7" s="144"/>
      <c r="KU7" s="140"/>
      <c r="KV7" s="141"/>
      <c r="KW7" s="142"/>
      <c r="KX7" s="143"/>
      <c r="KY7" s="144"/>
      <c r="KZ7" s="144"/>
      <c r="LA7" s="140"/>
      <c r="LB7" s="141"/>
      <c r="LC7" s="142"/>
      <c r="LD7" s="143"/>
      <c r="LE7" s="144"/>
      <c r="LF7" s="144"/>
      <c r="LG7" s="140"/>
      <c r="LH7" s="141"/>
      <c r="LI7" s="142"/>
      <c r="LJ7" s="143"/>
      <c r="LK7" s="144"/>
      <c r="LL7" s="144"/>
      <c r="LM7" s="140"/>
      <c r="LN7" s="141"/>
      <c r="LO7" s="142"/>
      <c r="LP7" s="143"/>
      <c r="LQ7" s="144"/>
      <c r="LR7" s="144"/>
      <c r="LS7" s="140"/>
      <c r="LT7" s="141"/>
      <c r="LU7" s="142"/>
      <c r="LV7" s="143"/>
      <c r="LW7" s="144"/>
      <c r="LX7" s="144"/>
      <c r="LY7" s="140"/>
      <c r="LZ7" s="141"/>
      <c r="MA7" s="142"/>
      <c r="MB7" s="143"/>
      <c r="MC7" s="144"/>
      <c r="MD7" s="144"/>
      <c r="ME7" s="140"/>
      <c r="MF7" s="141"/>
      <c r="MG7" s="142"/>
      <c r="MH7" s="143"/>
      <c r="MI7" s="144"/>
      <c r="MJ7" s="144"/>
      <c r="MK7" s="140"/>
      <c r="ML7" s="141"/>
      <c r="MM7" s="142"/>
      <c r="MN7" s="143"/>
      <c r="MO7" s="144"/>
      <c r="MP7" s="144"/>
      <c r="MQ7" s="140"/>
      <c r="MR7" s="141"/>
      <c r="MS7" s="142"/>
      <c r="MT7" s="143"/>
      <c r="MU7" s="144"/>
      <c r="MV7" s="144"/>
      <c r="MW7" s="140"/>
      <c r="MX7" s="141"/>
      <c r="MY7" s="142"/>
      <c r="MZ7" s="143"/>
      <c r="NA7" s="144"/>
      <c r="NB7" s="144"/>
      <c r="NC7" s="140"/>
      <c r="ND7" s="141"/>
      <c r="NE7" s="142"/>
      <c r="NF7" s="143"/>
      <c r="NG7" s="144"/>
      <c r="NH7" s="144"/>
      <c r="NI7" s="140"/>
      <c r="NJ7" s="141"/>
      <c r="NK7" s="142"/>
      <c r="NL7" s="143"/>
      <c r="NM7" s="144"/>
      <c r="NN7" s="144"/>
      <c r="NO7" s="140"/>
      <c r="NP7" s="141"/>
      <c r="NQ7" s="142"/>
      <c r="NR7" s="143"/>
      <c r="NS7" s="144"/>
      <c r="NT7" s="144"/>
      <c r="NU7" s="140"/>
      <c r="NV7" s="141"/>
      <c r="NW7" s="142"/>
      <c r="NX7" s="143"/>
      <c r="NY7" s="144"/>
      <c r="NZ7" s="144"/>
      <c r="OA7" s="140"/>
      <c r="OB7" s="141"/>
      <c r="OC7" s="142"/>
      <c r="OD7" s="143"/>
      <c r="OE7" s="144"/>
      <c r="OF7" s="144"/>
      <c r="OG7" s="140"/>
      <c r="OH7" s="141"/>
      <c r="OI7" s="142"/>
      <c r="OJ7" s="143"/>
      <c r="OK7" s="144"/>
      <c r="OL7" s="144"/>
      <c r="OM7" s="140"/>
      <c r="ON7" s="141"/>
      <c r="OO7" s="142"/>
      <c r="OP7" s="143"/>
      <c r="OQ7" s="144"/>
      <c r="OR7" s="144"/>
      <c r="OS7" s="140"/>
      <c r="OT7" s="141"/>
      <c r="OU7" s="142"/>
      <c r="OV7" s="143"/>
      <c r="OW7" s="144"/>
      <c r="OX7" s="144"/>
      <c r="OY7" s="140"/>
      <c r="OZ7" s="141"/>
      <c r="PA7" s="142"/>
      <c r="PB7" s="143"/>
      <c r="PC7" s="144"/>
      <c r="PD7" s="144"/>
      <c r="PE7" s="140"/>
      <c r="PF7" s="141"/>
      <c r="PG7" s="142"/>
      <c r="PH7" s="143"/>
      <c r="PI7" s="144"/>
      <c r="PJ7" s="144"/>
      <c r="PK7" s="140"/>
      <c r="PL7" s="141"/>
      <c r="PM7" s="142"/>
      <c r="PN7" s="143"/>
      <c r="PO7" s="144"/>
      <c r="PP7" s="144"/>
      <c r="PQ7" s="140"/>
      <c r="PR7" s="141"/>
      <c r="PS7" s="142"/>
      <c r="PT7" s="143"/>
      <c r="PU7" s="144"/>
      <c r="PV7" s="144"/>
      <c r="PW7" s="140"/>
      <c r="PX7" s="141"/>
      <c r="PY7" s="142"/>
      <c r="PZ7" s="143"/>
      <c r="QA7" s="144"/>
      <c r="QB7" s="144"/>
      <c r="QC7" s="140"/>
      <c r="QD7" s="141"/>
      <c r="QE7" s="142"/>
      <c r="QF7" s="143"/>
      <c r="QG7" s="144"/>
      <c r="QH7" s="144"/>
      <c r="QI7" s="140"/>
      <c r="QJ7" s="141"/>
      <c r="QK7" s="142"/>
      <c r="QL7" s="143"/>
      <c r="QM7" s="144"/>
      <c r="QN7" s="144"/>
      <c r="QO7" s="140"/>
      <c r="QP7" s="141"/>
      <c r="QQ7" s="142"/>
      <c r="QR7" s="143"/>
      <c r="QS7" s="144"/>
      <c r="QT7" s="144"/>
      <c r="QU7" s="140"/>
      <c r="QV7" s="141"/>
      <c r="QW7" s="142"/>
      <c r="QX7" s="143"/>
      <c r="QY7" s="144"/>
      <c r="QZ7" s="144"/>
      <c r="RA7" s="140"/>
      <c r="RB7" s="141"/>
      <c r="RC7" s="142"/>
      <c r="RD7" s="143"/>
      <c r="RE7" s="144"/>
      <c r="RF7" s="144"/>
      <c r="RG7" s="140"/>
      <c r="RH7" s="141"/>
      <c r="RI7" s="142"/>
      <c r="RJ7" s="143"/>
      <c r="RK7" s="144"/>
      <c r="RL7" s="144"/>
      <c r="RM7" s="140"/>
      <c r="RN7" s="141"/>
      <c r="RO7" s="142"/>
      <c r="RP7" s="143"/>
      <c r="RQ7" s="144"/>
      <c r="RR7" s="144"/>
      <c r="RS7" s="140"/>
      <c r="RT7" s="141"/>
      <c r="RU7" s="142"/>
      <c r="RV7" s="143"/>
      <c r="RW7" s="144"/>
      <c r="RX7" s="144"/>
      <c r="RY7" s="140"/>
      <c r="RZ7" s="141"/>
      <c r="SA7" s="142"/>
      <c r="SB7" s="143"/>
      <c r="SC7" s="144"/>
      <c r="SD7" s="144"/>
      <c r="SE7" s="140"/>
      <c r="SF7" s="141"/>
      <c r="SG7" s="142"/>
      <c r="SH7" s="143"/>
      <c r="SI7" s="144"/>
      <c r="SJ7" s="144"/>
      <c r="SK7" s="140"/>
      <c r="SL7" s="141"/>
      <c r="SM7" s="142"/>
      <c r="SN7" s="143"/>
      <c r="SO7" s="144"/>
      <c r="SP7" s="144"/>
      <c r="SQ7" s="140"/>
      <c r="SR7" s="141"/>
      <c r="SS7" s="142"/>
      <c r="ST7" s="143"/>
      <c r="SU7" s="144"/>
      <c r="SV7" s="144"/>
      <c r="SW7" s="140"/>
      <c r="SX7" s="141"/>
      <c r="SY7" s="142"/>
      <c r="SZ7" s="143"/>
      <c r="TA7" s="144"/>
      <c r="TB7" s="144"/>
      <c r="TC7" s="140"/>
      <c r="TD7" s="141"/>
      <c r="TE7" s="142"/>
      <c r="TF7" s="143"/>
      <c r="TG7" s="144"/>
      <c r="TH7" s="144"/>
      <c r="TI7" s="140"/>
      <c r="TJ7" s="141"/>
      <c r="TK7" s="142"/>
      <c r="TL7" s="143"/>
      <c r="TM7" s="144"/>
      <c r="TN7" s="144"/>
      <c r="TO7" s="140"/>
      <c r="TP7" s="141"/>
      <c r="TQ7" s="142"/>
      <c r="TR7" s="143"/>
      <c r="TS7" s="144"/>
      <c r="TT7" s="144"/>
      <c r="TU7" s="140"/>
      <c r="TV7" s="141"/>
      <c r="TW7" s="142"/>
      <c r="TX7" s="143"/>
      <c r="TY7" s="144"/>
      <c r="TZ7" s="144"/>
      <c r="UA7" s="140"/>
      <c r="UB7" s="141"/>
      <c r="UC7" s="142"/>
      <c r="UD7" s="143"/>
      <c r="UE7" s="144"/>
      <c r="UF7" s="144"/>
      <c r="UG7" s="140"/>
      <c r="UH7" s="141"/>
      <c r="UI7" s="142"/>
      <c r="UJ7" s="143"/>
      <c r="UK7" s="144"/>
      <c r="UL7" s="144"/>
      <c r="UM7" s="140"/>
      <c r="UN7" s="141"/>
      <c r="UO7" s="142"/>
      <c r="UP7" s="143"/>
      <c r="UQ7" s="144"/>
      <c r="UR7" s="144"/>
      <c r="US7" s="140"/>
      <c r="UT7" s="141"/>
      <c r="UU7" s="142"/>
      <c r="UV7" s="143"/>
      <c r="UW7" s="144"/>
      <c r="UX7" s="144"/>
      <c r="UY7" s="140"/>
      <c r="UZ7" s="141"/>
      <c r="VA7" s="142"/>
      <c r="VB7" s="143"/>
      <c r="VC7" s="144"/>
      <c r="VD7" s="144"/>
      <c r="VE7" s="140"/>
      <c r="VF7" s="141"/>
      <c r="VG7" s="142"/>
      <c r="VH7" s="143"/>
      <c r="VI7" s="144"/>
      <c r="VJ7" s="144"/>
      <c r="VK7" s="140"/>
      <c r="VL7" s="141"/>
      <c r="VM7" s="142"/>
      <c r="VN7" s="143"/>
      <c r="VO7" s="144"/>
      <c r="VP7" s="144"/>
      <c r="VQ7" s="140"/>
      <c r="VR7" s="141"/>
      <c r="VS7" s="142"/>
      <c r="VT7" s="143"/>
      <c r="VU7" s="144"/>
      <c r="VV7" s="144"/>
      <c r="VW7" s="140"/>
      <c r="VX7" s="141"/>
      <c r="VY7" s="142"/>
      <c r="VZ7" s="143"/>
      <c r="WA7" s="144"/>
      <c r="WB7" s="144"/>
      <c r="WC7" s="140"/>
      <c r="WD7" s="141"/>
      <c r="WE7" s="142"/>
      <c r="WF7" s="143"/>
      <c r="WG7" s="144"/>
      <c r="WH7" s="144"/>
      <c r="WI7" s="140"/>
      <c r="WJ7" s="141"/>
      <c r="WK7" s="142"/>
      <c r="WL7" s="143"/>
      <c r="WM7" s="144"/>
      <c r="WN7" s="144"/>
      <c r="WO7" s="140"/>
      <c r="WP7" s="141"/>
      <c r="WQ7" s="142"/>
      <c r="WR7" s="143"/>
      <c r="WS7" s="144"/>
      <c r="WT7" s="144"/>
      <c r="WU7" s="140"/>
      <c r="WV7" s="141"/>
      <c r="WW7" s="142"/>
      <c r="WX7" s="143"/>
      <c r="WY7" s="144"/>
      <c r="WZ7" s="144"/>
      <c r="XA7" s="140"/>
      <c r="XB7" s="141"/>
      <c r="XC7" s="142"/>
      <c r="XD7" s="143"/>
      <c r="XE7" s="144"/>
      <c r="XF7" s="144"/>
      <c r="XG7" s="140"/>
      <c r="XH7" s="141"/>
      <c r="XI7" s="142"/>
      <c r="XJ7" s="143"/>
      <c r="XK7" s="144"/>
      <c r="XL7" s="144"/>
      <c r="XM7" s="140"/>
      <c r="XN7" s="141"/>
      <c r="XO7" s="142"/>
      <c r="XP7" s="143"/>
      <c r="XQ7" s="144"/>
      <c r="XR7" s="144"/>
      <c r="XS7" s="140"/>
      <c r="XT7" s="141"/>
      <c r="XU7" s="142"/>
      <c r="XV7" s="143"/>
      <c r="XW7" s="144"/>
      <c r="XX7" s="144"/>
      <c r="XY7" s="140"/>
      <c r="XZ7" s="141"/>
      <c r="YA7" s="142"/>
      <c r="YB7" s="143"/>
      <c r="YC7" s="144"/>
      <c r="YD7" s="144"/>
      <c r="YE7" s="140"/>
      <c r="YF7" s="141"/>
      <c r="YG7" s="142"/>
      <c r="YH7" s="143"/>
      <c r="YI7" s="144"/>
      <c r="YJ7" s="144"/>
      <c r="YK7" s="140"/>
      <c r="YL7" s="141"/>
      <c r="YM7" s="142"/>
      <c r="YN7" s="143"/>
      <c r="YO7" s="144"/>
      <c r="YP7" s="144"/>
      <c r="YQ7" s="140"/>
      <c r="YR7" s="141"/>
      <c r="YS7" s="142"/>
      <c r="YT7" s="143"/>
      <c r="YU7" s="144"/>
      <c r="YV7" s="144"/>
      <c r="YW7" s="140"/>
      <c r="YX7" s="141"/>
      <c r="YY7" s="142"/>
      <c r="YZ7" s="143"/>
      <c r="ZA7" s="144"/>
      <c r="ZB7" s="144"/>
      <c r="ZC7" s="140"/>
      <c r="ZD7" s="141"/>
      <c r="ZE7" s="142"/>
      <c r="ZF7" s="143"/>
      <c r="ZG7" s="144"/>
      <c r="ZH7" s="144"/>
      <c r="ZI7" s="140"/>
      <c r="ZJ7" s="141"/>
      <c r="ZK7" s="142"/>
      <c r="ZL7" s="143"/>
      <c r="ZM7" s="144"/>
      <c r="ZN7" s="144"/>
      <c r="ZO7" s="140"/>
      <c r="ZP7" s="141"/>
      <c r="ZQ7" s="142"/>
      <c r="ZR7" s="143"/>
      <c r="ZS7" s="144"/>
      <c r="ZT7" s="144"/>
      <c r="ZU7" s="140"/>
      <c r="ZV7" s="141"/>
      <c r="ZW7" s="142"/>
      <c r="ZX7" s="143"/>
      <c r="ZY7" s="144"/>
      <c r="ZZ7" s="144"/>
      <c r="AAA7" s="140"/>
      <c r="AAB7" s="141"/>
      <c r="AAC7" s="142"/>
      <c r="AAD7" s="143"/>
      <c r="AAE7" s="144"/>
      <c r="AAF7" s="144"/>
      <c r="AAG7" s="140"/>
      <c r="AAH7" s="141"/>
      <c r="AAI7" s="142"/>
      <c r="AAJ7" s="143"/>
      <c r="AAK7" s="144"/>
      <c r="AAL7" s="144"/>
      <c r="AAM7" s="140"/>
      <c r="AAN7" s="141"/>
      <c r="AAO7" s="142"/>
      <c r="AAP7" s="143"/>
      <c r="AAQ7" s="144"/>
      <c r="AAR7" s="144"/>
      <c r="AAS7" s="140"/>
      <c r="AAT7" s="141"/>
      <c r="AAU7" s="142"/>
      <c r="AAV7" s="143"/>
      <c r="AAW7" s="144"/>
      <c r="AAX7" s="144"/>
      <c r="AAY7" s="140"/>
      <c r="AAZ7" s="141"/>
      <c r="ABA7" s="142"/>
      <c r="ABB7" s="143"/>
      <c r="ABC7" s="144"/>
      <c r="ABD7" s="144"/>
      <c r="ABE7" s="140"/>
      <c r="ABF7" s="141"/>
      <c r="ABG7" s="142"/>
      <c r="ABH7" s="143"/>
      <c r="ABI7" s="144"/>
      <c r="ABJ7" s="144"/>
      <c r="ABK7" s="140"/>
      <c r="ABL7" s="141"/>
      <c r="ABM7" s="142"/>
      <c r="ABN7" s="143"/>
      <c r="ABO7" s="144"/>
      <c r="ABP7" s="144"/>
      <c r="ABQ7" s="140"/>
      <c r="ABR7" s="141"/>
      <c r="ABS7" s="142"/>
      <c r="ABT7" s="143"/>
      <c r="ABU7" s="144"/>
      <c r="ABV7" s="144"/>
      <c r="ABW7" s="140"/>
      <c r="ABX7" s="141"/>
      <c r="ABY7" s="142"/>
      <c r="ABZ7" s="143"/>
      <c r="ACA7" s="144"/>
      <c r="ACB7" s="144"/>
      <c r="ACC7" s="140"/>
      <c r="ACD7" s="141"/>
      <c r="ACE7" s="142"/>
      <c r="ACF7" s="143"/>
      <c r="ACG7" s="144"/>
      <c r="ACH7" s="144"/>
      <c r="ACI7" s="140"/>
      <c r="ACJ7" s="141"/>
      <c r="ACK7" s="142"/>
      <c r="ACL7" s="143"/>
      <c r="ACM7" s="144"/>
      <c r="ACN7" s="144"/>
      <c r="ACO7" s="140"/>
      <c r="ACP7" s="141"/>
      <c r="ACQ7" s="142"/>
      <c r="ACR7" s="143"/>
      <c r="ACS7" s="144"/>
      <c r="ACT7" s="144"/>
      <c r="ACU7" s="140"/>
      <c r="ACV7" s="141"/>
      <c r="ACW7" s="142"/>
      <c r="ACX7" s="143"/>
      <c r="ACY7" s="144"/>
      <c r="ACZ7" s="144"/>
      <c r="ADA7" s="140"/>
      <c r="ADB7" s="141"/>
      <c r="ADC7" s="142"/>
      <c r="ADD7" s="143"/>
      <c r="ADE7" s="144"/>
      <c r="ADF7" s="144"/>
      <c r="ADG7" s="140"/>
      <c r="ADH7" s="141"/>
      <c r="ADI7" s="142"/>
      <c r="ADJ7" s="143"/>
      <c r="ADK7" s="144"/>
      <c r="ADL7" s="144"/>
      <c r="ADM7" s="140"/>
      <c r="ADN7" s="141"/>
      <c r="ADO7" s="142"/>
      <c r="ADP7" s="143"/>
      <c r="ADQ7" s="144"/>
      <c r="ADR7" s="144"/>
      <c r="ADS7" s="140"/>
      <c r="ADT7" s="141"/>
      <c r="ADU7" s="142"/>
      <c r="ADV7" s="143"/>
      <c r="ADW7" s="144"/>
      <c r="ADX7" s="144"/>
      <c r="ADY7" s="140"/>
      <c r="ADZ7" s="141"/>
      <c r="AEA7" s="142"/>
      <c r="AEB7" s="143"/>
      <c r="AEC7" s="144"/>
      <c r="AED7" s="144"/>
      <c r="AEE7" s="140"/>
      <c r="AEF7" s="141"/>
      <c r="AEG7" s="142"/>
      <c r="AEH7" s="143"/>
      <c r="AEI7" s="144"/>
      <c r="AEJ7" s="144"/>
      <c r="AEK7" s="140"/>
      <c r="AEL7" s="141"/>
      <c r="AEM7" s="142"/>
      <c r="AEN7" s="143"/>
      <c r="AEO7" s="144"/>
      <c r="AEP7" s="144"/>
      <c r="AEQ7" s="140"/>
      <c r="AER7" s="141"/>
      <c r="AES7" s="142"/>
      <c r="AET7" s="143"/>
      <c r="AEU7" s="144"/>
      <c r="AEV7" s="144"/>
      <c r="AEW7" s="140"/>
      <c r="AEX7" s="141"/>
      <c r="AEY7" s="142"/>
      <c r="AEZ7" s="143"/>
      <c r="AFA7" s="144"/>
      <c r="AFB7" s="144"/>
      <c r="AFC7" s="140"/>
      <c r="AFD7" s="141"/>
      <c r="AFE7" s="142"/>
      <c r="AFF7" s="143"/>
      <c r="AFG7" s="144"/>
      <c r="AFH7" s="144"/>
      <c r="AFI7" s="140"/>
      <c r="AFJ7" s="141"/>
      <c r="AFK7" s="142"/>
      <c r="AFL7" s="143"/>
      <c r="AFM7" s="144"/>
      <c r="AFN7" s="144"/>
      <c r="AFO7" s="140"/>
      <c r="AFP7" s="141"/>
      <c r="AFQ7" s="142"/>
      <c r="AFR7" s="143"/>
      <c r="AFS7" s="144"/>
      <c r="AFT7" s="144"/>
      <c r="AFU7" s="140"/>
      <c r="AFV7" s="141"/>
      <c r="AFW7" s="142"/>
      <c r="AFX7" s="143"/>
      <c r="AFY7" s="144"/>
      <c r="AFZ7" s="144"/>
      <c r="AGA7" s="140"/>
      <c r="AGB7" s="141"/>
      <c r="AGC7" s="142"/>
      <c r="AGD7" s="143"/>
      <c r="AGE7" s="144"/>
      <c r="AGF7" s="144"/>
      <c r="AGG7" s="140"/>
      <c r="AGH7" s="141"/>
      <c r="AGI7" s="142"/>
      <c r="AGJ7" s="143"/>
      <c r="AGK7" s="144"/>
      <c r="AGL7" s="144"/>
      <c r="AGM7" s="140"/>
      <c r="AGN7" s="141"/>
      <c r="AGO7" s="142"/>
      <c r="AGP7" s="143"/>
      <c r="AGQ7" s="144"/>
      <c r="AGR7" s="144"/>
      <c r="AGS7" s="140"/>
      <c r="AGT7" s="141"/>
      <c r="AGU7" s="142"/>
      <c r="AGV7" s="143"/>
      <c r="AGW7" s="144"/>
      <c r="AGX7" s="144"/>
      <c r="AGY7" s="140"/>
      <c r="AGZ7" s="141"/>
      <c r="AHA7" s="142"/>
      <c r="AHB7" s="143"/>
      <c r="AHC7" s="144"/>
      <c r="AHD7" s="144"/>
      <c r="AHE7" s="140"/>
      <c r="AHF7" s="141"/>
      <c r="AHG7" s="142"/>
      <c r="AHH7" s="143"/>
      <c r="AHI7" s="144"/>
      <c r="AHJ7" s="144"/>
      <c r="AHK7" s="140"/>
      <c r="AHL7" s="141"/>
      <c r="AHM7" s="142"/>
      <c r="AHN7" s="143"/>
      <c r="AHO7" s="144"/>
      <c r="AHP7" s="144"/>
      <c r="AHQ7" s="140"/>
      <c r="AHR7" s="141"/>
      <c r="AHS7" s="142"/>
      <c r="AHT7" s="143"/>
      <c r="AHU7" s="144"/>
      <c r="AHV7" s="144"/>
      <c r="AHW7" s="140"/>
      <c r="AHX7" s="141"/>
      <c r="AHY7" s="142"/>
      <c r="AHZ7" s="143"/>
      <c r="AIA7" s="144"/>
      <c r="AIB7" s="144"/>
      <c r="AIC7" s="140"/>
      <c r="AID7" s="141"/>
      <c r="AIE7" s="142"/>
      <c r="AIF7" s="143"/>
      <c r="AIG7" s="144"/>
      <c r="AIH7" s="144"/>
      <c r="AII7" s="140"/>
      <c r="AIJ7" s="141"/>
      <c r="AIK7" s="142"/>
      <c r="AIL7" s="143"/>
      <c r="AIM7" s="144"/>
      <c r="AIN7" s="144"/>
      <c r="AIO7" s="140"/>
      <c r="AIP7" s="141"/>
      <c r="AIQ7" s="142"/>
      <c r="AIR7" s="143"/>
      <c r="AIS7" s="144"/>
      <c r="AIT7" s="144"/>
      <c r="AIU7" s="140"/>
      <c r="AIV7" s="141"/>
      <c r="AIW7" s="142"/>
      <c r="AIX7" s="143"/>
      <c r="AIY7" s="144"/>
      <c r="AIZ7" s="144"/>
      <c r="AJA7" s="140"/>
      <c r="AJB7" s="141"/>
      <c r="AJC7" s="142"/>
      <c r="AJD7" s="143"/>
      <c r="AJE7" s="144"/>
      <c r="AJF7" s="144"/>
      <c r="AJG7" s="140"/>
      <c r="AJH7" s="141"/>
      <c r="AJI7" s="142"/>
      <c r="AJJ7" s="143"/>
      <c r="AJK7" s="144"/>
      <c r="AJL7" s="144"/>
      <c r="AJM7" s="140"/>
      <c r="AJN7" s="141"/>
      <c r="AJO7" s="142"/>
      <c r="AJP7" s="143"/>
      <c r="AJQ7" s="144"/>
      <c r="AJR7" s="144"/>
      <c r="AJS7" s="140"/>
      <c r="AJT7" s="141"/>
      <c r="AJU7" s="142"/>
      <c r="AJV7" s="143"/>
      <c r="AJW7" s="144"/>
      <c r="AJX7" s="144"/>
      <c r="AJY7" s="140"/>
      <c r="AJZ7" s="141"/>
      <c r="AKA7" s="142"/>
      <c r="AKB7" s="143"/>
      <c r="AKC7" s="144"/>
      <c r="AKD7" s="144"/>
      <c r="AKE7" s="140"/>
      <c r="AKF7" s="141"/>
      <c r="AKG7" s="142"/>
      <c r="AKH7" s="143"/>
      <c r="AKI7" s="144"/>
      <c r="AKJ7" s="144"/>
      <c r="AKK7" s="140"/>
      <c r="AKL7" s="141"/>
      <c r="AKM7" s="142"/>
      <c r="AKN7" s="143"/>
      <c r="AKO7" s="144"/>
      <c r="AKP7" s="144"/>
      <c r="AKQ7" s="140"/>
      <c r="AKR7" s="141"/>
      <c r="AKS7" s="142"/>
      <c r="AKT7" s="143"/>
      <c r="AKU7" s="144"/>
      <c r="AKV7" s="144"/>
      <c r="AKW7" s="140"/>
      <c r="AKX7" s="141"/>
      <c r="AKY7" s="142"/>
      <c r="AKZ7" s="143"/>
      <c r="ALA7" s="144"/>
      <c r="ALB7" s="144"/>
      <c r="ALC7" s="140"/>
      <c r="ALD7" s="141"/>
      <c r="ALE7" s="142"/>
      <c r="ALF7" s="143"/>
      <c r="ALG7" s="144"/>
      <c r="ALH7" s="144"/>
      <c r="ALI7" s="140"/>
      <c r="ALJ7" s="141"/>
      <c r="ALK7" s="142"/>
      <c r="ALL7" s="143"/>
      <c r="ALM7" s="144"/>
      <c r="ALN7" s="144"/>
      <c r="ALO7" s="140"/>
      <c r="ALP7" s="141"/>
      <c r="ALQ7" s="142"/>
      <c r="ALR7" s="143"/>
      <c r="ALS7" s="144"/>
      <c r="ALT7" s="144"/>
      <c r="ALU7" s="140"/>
      <c r="ALV7" s="141"/>
      <c r="ALW7" s="142"/>
      <c r="ALX7" s="143"/>
      <c r="ALY7" s="144"/>
      <c r="ALZ7" s="144"/>
      <c r="AMA7" s="140"/>
      <c r="AMB7" s="141"/>
      <c r="AMC7" s="142"/>
      <c r="AMD7" s="143"/>
      <c r="AME7" s="144"/>
      <c r="AMF7" s="144"/>
      <c r="AMG7" s="140"/>
      <c r="AMH7" s="141"/>
      <c r="AMI7" s="142"/>
      <c r="AMJ7" s="143"/>
      <c r="AMK7" s="144"/>
      <c r="AML7" s="144"/>
      <c r="AMM7" s="140"/>
      <c r="AMN7" s="141"/>
      <c r="AMO7" s="142"/>
      <c r="AMP7" s="143"/>
      <c r="AMQ7" s="144"/>
      <c r="AMR7" s="144"/>
      <c r="AMS7" s="140"/>
      <c r="AMT7" s="141"/>
      <c r="AMU7" s="142"/>
      <c r="AMV7" s="143"/>
      <c r="AMW7" s="144"/>
      <c r="AMX7" s="144"/>
      <c r="AMY7" s="140"/>
      <c r="AMZ7" s="141"/>
      <c r="ANA7" s="142"/>
      <c r="ANB7" s="143"/>
      <c r="ANC7" s="144"/>
      <c r="AND7" s="144"/>
      <c r="ANE7" s="140"/>
      <c r="ANF7" s="141"/>
      <c r="ANG7" s="142"/>
      <c r="ANH7" s="143"/>
      <c r="ANI7" s="144"/>
      <c r="ANJ7" s="144"/>
      <c r="ANK7" s="140"/>
      <c r="ANL7" s="141"/>
      <c r="ANM7" s="142"/>
      <c r="ANN7" s="143"/>
      <c r="ANO7" s="144"/>
      <c r="ANP7" s="144"/>
      <c r="ANQ7" s="140"/>
      <c r="ANR7" s="141"/>
      <c r="ANS7" s="142"/>
      <c r="ANT7" s="143"/>
      <c r="ANU7" s="144"/>
      <c r="ANV7" s="144"/>
      <c r="ANW7" s="140"/>
      <c r="ANX7" s="141"/>
      <c r="ANY7" s="142"/>
      <c r="ANZ7" s="143"/>
      <c r="AOA7" s="144"/>
      <c r="AOB7" s="144"/>
      <c r="AOC7" s="140"/>
      <c r="AOD7" s="141"/>
      <c r="AOE7" s="142"/>
      <c r="AOF7" s="143"/>
      <c r="AOG7" s="144"/>
      <c r="AOH7" s="144"/>
      <c r="AOI7" s="140"/>
      <c r="AOJ7" s="141"/>
      <c r="AOK7" s="142"/>
      <c r="AOL7" s="143"/>
      <c r="AOM7" s="144"/>
      <c r="AON7" s="144"/>
      <c r="AOO7" s="140"/>
      <c r="AOP7" s="141"/>
      <c r="AOQ7" s="142"/>
      <c r="AOR7" s="143"/>
      <c r="AOS7" s="144"/>
      <c r="AOT7" s="144"/>
      <c r="AOU7" s="140"/>
      <c r="AOV7" s="141"/>
      <c r="AOW7" s="142"/>
      <c r="AOX7" s="143"/>
      <c r="AOY7" s="144"/>
      <c r="AOZ7" s="144"/>
      <c r="APA7" s="140"/>
      <c r="APB7" s="141"/>
      <c r="APC7" s="142"/>
      <c r="APD7" s="143"/>
      <c r="APE7" s="144"/>
      <c r="APF7" s="144"/>
      <c r="APG7" s="140"/>
      <c r="APH7" s="141"/>
      <c r="API7" s="142"/>
      <c r="APJ7" s="143"/>
      <c r="APK7" s="144"/>
      <c r="APL7" s="144"/>
      <c r="APM7" s="140"/>
      <c r="APN7" s="141"/>
      <c r="APO7" s="142"/>
      <c r="APP7" s="143"/>
      <c r="APQ7" s="144"/>
      <c r="APR7" s="144"/>
      <c r="APS7" s="140"/>
      <c r="APT7" s="141"/>
      <c r="APU7" s="142"/>
      <c r="APV7" s="143"/>
      <c r="APW7" s="144"/>
      <c r="APX7" s="144"/>
      <c r="APY7" s="140"/>
      <c r="APZ7" s="141"/>
      <c r="AQA7" s="142"/>
      <c r="AQB7" s="143"/>
      <c r="AQC7" s="144"/>
      <c r="AQD7" s="144"/>
      <c r="AQE7" s="140"/>
      <c r="AQF7" s="141"/>
      <c r="AQG7" s="142"/>
      <c r="AQH7" s="143"/>
      <c r="AQI7" s="144"/>
      <c r="AQJ7" s="144"/>
      <c r="AQK7" s="140"/>
      <c r="AQL7" s="141"/>
      <c r="AQM7" s="142"/>
      <c r="AQN7" s="143"/>
      <c r="AQO7" s="144"/>
      <c r="AQP7" s="144"/>
      <c r="AQQ7" s="140"/>
      <c r="AQR7" s="141"/>
      <c r="AQS7" s="142"/>
      <c r="AQT7" s="143"/>
      <c r="AQU7" s="144"/>
      <c r="AQV7" s="144"/>
      <c r="AQW7" s="140"/>
      <c r="AQX7" s="141"/>
      <c r="AQY7" s="142"/>
      <c r="AQZ7" s="143"/>
      <c r="ARA7" s="144"/>
      <c r="ARB7" s="144"/>
      <c r="ARC7" s="140"/>
      <c r="ARD7" s="141"/>
      <c r="ARE7" s="142"/>
      <c r="ARF7" s="143"/>
      <c r="ARG7" s="144"/>
      <c r="ARH7" s="144"/>
      <c r="ARI7" s="140"/>
      <c r="ARJ7" s="141"/>
      <c r="ARK7" s="142"/>
      <c r="ARL7" s="143"/>
      <c r="ARM7" s="144"/>
      <c r="ARN7" s="144"/>
      <c r="ARO7" s="140"/>
      <c r="ARP7" s="141"/>
      <c r="ARQ7" s="142"/>
      <c r="ARR7" s="143"/>
      <c r="ARS7" s="144"/>
      <c r="ART7" s="144"/>
      <c r="ARU7" s="140"/>
      <c r="ARV7" s="141"/>
      <c r="ARW7" s="142"/>
      <c r="ARX7" s="143"/>
      <c r="ARY7" s="144"/>
      <c r="ARZ7" s="144"/>
      <c r="ASA7" s="140"/>
      <c r="ASB7" s="141"/>
      <c r="ASC7" s="142"/>
      <c r="ASD7" s="143"/>
      <c r="ASE7" s="144"/>
      <c r="ASF7" s="144"/>
      <c r="ASG7" s="140"/>
      <c r="ASH7" s="141"/>
      <c r="ASI7" s="142"/>
      <c r="ASJ7" s="143"/>
      <c r="ASK7" s="144"/>
      <c r="ASL7" s="144"/>
      <c r="ASM7" s="140"/>
      <c r="ASN7" s="141"/>
      <c r="ASO7" s="142"/>
      <c r="ASP7" s="143"/>
      <c r="ASQ7" s="144"/>
      <c r="ASR7" s="144"/>
      <c r="ASS7" s="140"/>
      <c r="AST7" s="141"/>
      <c r="ASU7" s="142"/>
      <c r="ASV7" s="143"/>
      <c r="ASW7" s="144"/>
      <c r="ASX7" s="144"/>
      <c r="ASY7" s="140"/>
      <c r="ASZ7" s="141"/>
      <c r="ATA7" s="142"/>
      <c r="ATB7" s="143"/>
      <c r="ATC7" s="144"/>
      <c r="ATD7" s="144"/>
      <c r="ATE7" s="140"/>
      <c r="ATF7" s="141"/>
      <c r="ATG7" s="142"/>
      <c r="ATH7" s="143"/>
      <c r="ATI7" s="144"/>
      <c r="ATJ7" s="144"/>
      <c r="ATK7" s="140"/>
      <c r="ATL7" s="141"/>
      <c r="ATM7" s="142"/>
      <c r="ATN7" s="143"/>
      <c r="ATO7" s="144"/>
      <c r="ATP7" s="144"/>
      <c r="ATQ7" s="140"/>
      <c r="ATR7" s="141"/>
      <c r="ATS7" s="142"/>
      <c r="ATT7" s="143"/>
      <c r="ATU7" s="144"/>
      <c r="ATV7" s="144"/>
      <c r="ATW7" s="140"/>
      <c r="ATX7" s="141"/>
      <c r="ATY7" s="142"/>
      <c r="ATZ7" s="143"/>
      <c r="AUA7" s="144"/>
      <c r="AUB7" s="144"/>
      <c r="AUC7" s="140"/>
      <c r="AUD7" s="141"/>
      <c r="AUE7" s="142"/>
      <c r="AUF7" s="143"/>
      <c r="AUG7" s="144"/>
      <c r="AUH7" s="144"/>
      <c r="AUI7" s="140"/>
      <c r="AUJ7" s="141"/>
      <c r="AUK7" s="142"/>
      <c r="AUL7" s="143"/>
      <c r="AUM7" s="144"/>
      <c r="AUN7" s="144"/>
      <c r="AUO7" s="140"/>
      <c r="AUP7" s="141"/>
      <c r="AUQ7" s="142"/>
      <c r="AUR7" s="143"/>
      <c r="AUS7" s="144"/>
      <c r="AUT7" s="144"/>
      <c r="AUU7" s="140"/>
      <c r="AUV7" s="141"/>
      <c r="AUW7" s="142"/>
      <c r="AUX7" s="143"/>
      <c r="AUY7" s="144"/>
      <c r="AUZ7" s="144"/>
      <c r="AVA7" s="140"/>
      <c r="AVB7" s="141"/>
      <c r="AVC7" s="142"/>
      <c r="AVD7" s="143"/>
      <c r="AVE7" s="144"/>
      <c r="AVF7" s="144"/>
      <c r="AVG7" s="140"/>
      <c r="AVH7" s="141"/>
      <c r="AVI7" s="142"/>
      <c r="AVJ7" s="143"/>
      <c r="AVK7" s="144"/>
      <c r="AVL7" s="144"/>
      <c r="AVM7" s="140"/>
      <c r="AVN7" s="141"/>
      <c r="AVO7" s="142"/>
      <c r="AVP7" s="143"/>
      <c r="AVQ7" s="144"/>
      <c r="AVR7" s="144"/>
      <c r="AVS7" s="140"/>
      <c r="AVT7" s="141"/>
      <c r="AVU7" s="142"/>
      <c r="AVV7" s="143"/>
      <c r="AVW7" s="144"/>
      <c r="AVX7" s="144"/>
      <c r="AVY7" s="140"/>
      <c r="AVZ7" s="141"/>
      <c r="AWA7" s="142"/>
      <c r="AWB7" s="143"/>
      <c r="AWC7" s="144"/>
      <c r="AWD7" s="144"/>
      <c r="AWE7" s="140"/>
      <c r="AWF7" s="141"/>
      <c r="AWG7" s="142"/>
      <c r="AWH7" s="143"/>
      <c r="AWI7" s="144"/>
      <c r="AWJ7" s="144"/>
      <c r="AWK7" s="140"/>
      <c r="AWL7" s="141"/>
      <c r="AWM7" s="142"/>
      <c r="AWN7" s="143"/>
      <c r="AWO7" s="144"/>
      <c r="AWP7" s="144"/>
      <c r="AWQ7" s="140"/>
      <c r="AWR7" s="141"/>
      <c r="AWS7" s="142"/>
      <c r="AWT7" s="143"/>
      <c r="AWU7" s="144"/>
      <c r="AWV7" s="144"/>
      <c r="AWW7" s="140"/>
      <c r="AWX7" s="141"/>
      <c r="AWY7" s="142"/>
      <c r="AWZ7" s="143"/>
      <c r="AXA7" s="144"/>
      <c r="AXB7" s="144"/>
      <c r="AXC7" s="140"/>
      <c r="AXD7" s="141"/>
      <c r="AXE7" s="142"/>
      <c r="AXF7" s="143"/>
      <c r="AXG7" s="144"/>
      <c r="AXH7" s="144"/>
      <c r="AXI7" s="140"/>
      <c r="AXJ7" s="141"/>
      <c r="AXK7" s="142"/>
      <c r="AXL7" s="143"/>
      <c r="AXM7" s="144"/>
      <c r="AXN7" s="144"/>
      <c r="AXO7" s="140"/>
      <c r="AXP7" s="141"/>
      <c r="AXQ7" s="142"/>
      <c r="AXR7" s="143"/>
      <c r="AXS7" s="144"/>
      <c r="AXT7" s="144"/>
      <c r="AXU7" s="140"/>
      <c r="AXV7" s="141"/>
      <c r="AXW7" s="142"/>
      <c r="AXX7" s="143"/>
      <c r="AXY7" s="144"/>
      <c r="AXZ7" s="144"/>
      <c r="AYA7" s="140"/>
      <c r="AYB7" s="141"/>
      <c r="AYC7" s="142"/>
      <c r="AYD7" s="143"/>
      <c r="AYE7" s="144"/>
      <c r="AYF7" s="144"/>
      <c r="AYG7" s="140"/>
      <c r="AYH7" s="141"/>
      <c r="AYI7" s="142"/>
      <c r="AYJ7" s="143"/>
      <c r="AYK7" s="144"/>
      <c r="AYL7" s="144"/>
      <c r="AYM7" s="140"/>
      <c r="AYN7" s="141"/>
      <c r="AYO7" s="142"/>
      <c r="AYP7" s="143"/>
      <c r="AYQ7" s="144"/>
      <c r="AYR7" s="144"/>
      <c r="AYS7" s="140"/>
      <c r="AYT7" s="141"/>
      <c r="AYU7" s="142"/>
      <c r="AYV7" s="143"/>
      <c r="AYW7" s="144"/>
      <c r="AYX7" s="144"/>
      <c r="AYY7" s="140"/>
      <c r="AYZ7" s="141"/>
      <c r="AZA7" s="142"/>
      <c r="AZB7" s="143"/>
      <c r="AZC7" s="144"/>
      <c r="AZD7" s="144"/>
      <c r="AZE7" s="140"/>
      <c r="AZF7" s="141"/>
      <c r="AZG7" s="142"/>
      <c r="AZH7" s="143"/>
      <c r="AZI7" s="144"/>
      <c r="AZJ7" s="144"/>
      <c r="AZK7" s="140"/>
      <c r="AZL7" s="141"/>
      <c r="AZM7" s="142"/>
      <c r="AZN7" s="143"/>
      <c r="AZO7" s="144"/>
      <c r="AZP7" s="144"/>
      <c r="AZQ7" s="140"/>
      <c r="AZR7" s="141"/>
      <c r="AZS7" s="142"/>
      <c r="AZT7" s="143"/>
      <c r="AZU7" s="144"/>
      <c r="AZV7" s="144"/>
      <c r="AZW7" s="140"/>
      <c r="AZX7" s="141"/>
      <c r="AZY7" s="142"/>
      <c r="AZZ7" s="143"/>
      <c r="BAA7" s="144"/>
      <c r="BAB7" s="144"/>
      <c r="BAC7" s="140"/>
      <c r="BAD7" s="141"/>
      <c r="BAE7" s="142"/>
      <c r="BAF7" s="143"/>
      <c r="BAG7" s="144"/>
      <c r="BAH7" s="144"/>
      <c r="BAI7" s="140"/>
      <c r="BAJ7" s="141"/>
      <c r="BAK7" s="142"/>
      <c r="BAL7" s="143"/>
      <c r="BAM7" s="144"/>
      <c r="BAN7" s="144"/>
      <c r="BAO7" s="140"/>
      <c r="BAP7" s="141"/>
      <c r="BAQ7" s="142"/>
      <c r="BAR7" s="143"/>
      <c r="BAS7" s="144"/>
      <c r="BAT7" s="144"/>
      <c r="BAU7" s="140"/>
      <c r="BAV7" s="141"/>
      <c r="BAW7" s="142"/>
      <c r="BAX7" s="143"/>
      <c r="BAY7" s="144"/>
      <c r="BAZ7" s="144"/>
      <c r="BBA7" s="140"/>
      <c r="BBB7" s="141"/>
      <c r="BBC7" s="142"/>
      <c r="BBD7" s="143"/>
      <c r="BBE7" s="144"/>
      <c r="BBF7" s="144"/>
      <c r="BBG7" s="140"/>
      <c r="BBH7" s="141"/>
      <c r="BBI7" s="142"/>
      <c r="BBJ7" s="143"/>
      <c r="BBK7" s="144"/>
      <c r="BBL7" s="144"/>
      <c r="BBM7" s="140"/>
      <c r="BBN7" s="141"/>
      <c r="BBO7" s="142"/>
      <c r="BBP7" s="143"/>
      <c r="BBQ7" s="144"/>
      <c r="BBR7" s="144"/>
      <c r="BBS7" s="140"/>
      <c r="BBT7" s="141"/>
      <c r="BBU7" s="142"/>
      <c r="BBV7" s="143"/>
      <c r="BBW7" s="144"/>
      <c r="BBX7" s="144"/>
      <c r="BBY7" s="140"/>
      <c r="BBZ7" s="141"/>
      <c r="BCA7" s="142"/>
      <c r="BCB7" s="143"/>
      <c r="BCC7" s="144"/>
      <c r="BCD7" s="144"/>
      <c r="BCE7" s="140"/>
      <c r="BCF7" s="141"/>
      <c r="BCG7" s="142"/>
      <c r="BCH7" s="143"/>
      <c r="BCI7" s="144"/>
      <c r="BCJ7" s="144"/>
      <c r="BCK7" s="140"/>
      <c r="BCL7" s="141"/>
      <c r="BCM7" s="142"/>
      <c r="BCN7" s="143"/>
      <c r="BCO7" s="144"/>
      <c r="BCP7" s="144"/>
      <c r="BCQ7" s="140"/>
      <c r="BCR7" s="141"/>
      <c r="BCS7" s="142"/>
      <c r="BCT7" s="143"/>
      <c r="BCU7" s="144"/>
      <c r="BCV7" s="144"/>
      <c r="BCW7" s="140"/>
      <c r="BCX7" s="141"/>
      <c r="BCY7" s="142"/>
      <c r="BCZ7" s="143"/>
      <c r="BDA7" s="144"/>
      <c r="BDB7" s="144"/>
      <c r="BDC7" s="140"/>
      <c r="BDD7" s="141"/>
      <c r="BDE7" s="142"/>
      <c r="BDF7" s="143"/>
      <c r="BDG7" s="144"/>
      <c r="BDH7" s="144"/>
      <c r="BDI7" s="140"/>
      <c r="BDJ7" s="141"/>
      <c r="BDK7" s="142"/>
      <c r="BDL7" s="143"/>
      <c r="BDM7" s="144"/>
      <c r="BDN7" s="144"/>
      <c r="BDO7" s="140"/>
      <c r="BDP7" s="141"/>
      <c r="BDQ7" s="142"/>
      <c r="BDR7" s="143"/>
      <c r="BDS7" s="144"/>
      <c r="BDT7" s="144"/>
      <c r="BDU7" s="140"/>
      <c r="BDV7" s="141"/>
      <c r="BDW7" s="142"/>
      <c r="BDX7" s="143"/>
      <c r="BDY7" s="144"/>
      <c r="BDZ7" s="144"/>
      <c r="BEA7" s="140"/>
      <c r="BEB7" s="141"/>
      <c r="BEC7" s="142"/>
      <c r="BED7" s="143"/>
      <c r="BEE7" s="144"/>
      <c r="BEF7" s="144"/>
      <c r="BEG7" s="140"/>
      <c r="BEH7" s="141"/>
      <c r="BEI7" s="142"/>
      <c r="BEJ7" s="143"/>
      <c r="BEK7" s="144"/>
      <c r="BEL7" s="144"/>
      <c r="BEM7" s="140"/>
      <c r="BEN7" s="141"/>
      <c r="BEO7" s="142"/>
      <c r="BEP7" s="143"/>
      <c r="BEQ7" s="144"/>
      <c r="BER7" s="144"/>
      <c r="BES7" s="140"/>
      <c r="BET7" s="141"/>
      <c r="BEU7" s="142"/>
      <c r="BEV7" s="143"/>
      <c r="BEW7" s="144"/>
      <c r="BEX7" s="144"/>
      <c r="BEY7" s="140"/>
      <c r="BEZ7" s="141"/>
      <c r="BFA7" s="142"/>
      <c r="BFB7" s="143"/>
      <c r="BFC7" s="144"/>
      <c r="BFD7" s="144"/>
      <c r="BFE7" s="140"/>
      <c r="BFF7" s="141"/>
      <c r="BFG7" s="142"/>
      <c r="BFH7" s="143"/>
      <c r="BFI7" s="144"/>
      <c r="BFJ7" s="144"/>
      <c r="BFK7" s="140"/>
      <c r="BFL7" s="141"/>
      <c r="BFM7" s="142"/>
      <c r="BFN7" s="143"/>
      <c r="BFO7" s="144"/>
      <c r="BFP7" s="144"/>
      <c r="BFQ7" s="140"/>
      <c r="BFR7" s="141"/>
      <c r="BFS7" s="142"/>
      <c r="BFT7" s="143"/>
      <c r="BFU7" s="144"/>
      <c r="BFV7" s="144"/>
      <c r="BFW7" s="140"/>
      <c r="BFX7" s="141"/>
      <c r="BFY7" s="142"/>
      <c r="BFZ7" s="143"/>
      <c r="BGA7" s="144"/>
      <c r="BGB7" s="144"/>
      <c r="BGC7" s="140"/>
      <c r="BGD7" s="141"/>
      <c r="BGE7" s="142"/>
      <c r="BGF7" s="143"/>
      <c r="BGG7" s="144"/>
      <c r="BGH7" s="144"/>
      <c r="BGI7" s="140"/>
      <c r="BGJ7" s="141"/>
      <c r="BGK7" s="142"/>
      <c r="BGL7" s="143"/>
      <c r="BGM7" s="144"/>
      <c r="BGN7" s="144"/>
      <c r="BGO7" s="140"/>
      <c r="BGP7" s="141"/>
      <c r="BGQ7" s="142"/>
      <c r="BGR7" s="143"/>
      <c r="BGS7" s="144"/>
      <c r="BGT7" s="144"/>
      <c r="BGU7" s="140"/>
      <c r="BGV7" s="141"/>
      <c r="BGW7" s="142"/>
      <c r="BGX7" s="143"/>
      <c r="BGY7" s="144"/>
      <c r="BGZ7" s="144"/>
      <c r="BHA7" s="140"/>
      <c r="BHB7" s="141"/>
      <c r="BHC7" s="142"/>
      <c r="BHD7" s="143"/>
      <c r="BHE7" s="144"/>
      <c r="BHF7" s="144"/>
      <c r="BHG7" s="140"/>
      <c r="BHH7" s="141"/>
      <c r="BHI7" s="142"/>
      <c r="BHJ7" s="143"/>
      <c r="BHK7" s="144"/>
      <c r="BHL7" s="144"/>
      <c r="BHM7" s="140"/>
      <c r="BHN7" s="141"/>
      <c r="BHO7" s="142"/>
      <c r="BHP7" s="143"/>
      <c r="BHQ7" s="144"/>
      <c r="BHR7" s="144"/>
      <c r="BHS7" s="140"/>
      <c r="BHT7" s="141"/>
      <c r="BHU7" s="142"/>
      <c r="BHV7" s="143"/>
      <c r="BHW7" s="144"/>
      <c r="BHX7" s="144"/>
      <c r="BHY7" s="140"/>
      <c r="BHZ7" s="141"/>
      <c r="BIA7" s="142"/>
      <c r="BIB7" s="143"/>
      <c r="BIC7" s="144"/>
      <c r="BID7" s="144"/>
      <c r="BIE7" s="140"/>
      <c r="BIF7" s="141"/>
      <c r="BIG7" s="142"/>
      <c r="BIH7" s="143"/>
      <c r="BII7" s="144"/>
      <c r="BIJ7" s="144"/>
      <c r="BIK7" s="140"/>
      <c r="BIL7" s="141"/>
      <c r="BIM7" s="142"/>
      <c r="BIN7" s="143"/>
      <c r="BIO7" s="144"/>
      <c r="BIP7" s="144"/>
      <c r="BIQ7" s="140"/>
      <c r="BIR7" s="141"/>
      <c r="BIS7" s="142"/>
      <c r="BIT7" s="143"/>
      <c r="BIU7" s="144"/>
      <c r="BIV7" s="144"/>
      <c r="BIW7" s="140"/>
      <c r="BIX7" s="141"/>
      <c r="BIY7" s="142"/>
      <c r="BIZ7" s="143"/>
      <c r="BJA7" s="144"/>
      <c r="BJB7" s="144"/>
      <c r="BJC7" s="140"/>
      <c r="BJD7" s="141"/>
      <c r="BJE7" s="142"/>
      <c r="BJF7" s="143"/>
      <c r="BJG7" s="144"/>
      <c r="BJH7" s="144"/>
      <c r="BJI7" s="140"/>
      <c r="BJJ7" s="141"/>
      <c r="BJK7" s="142"/>
      <c r="BJL7" s="143"/>
      <c r="BJM7" s="144"/>
      <c r="BJN7" s="144"/>
      <c r="BJO7" s="140"/>
      <c r="BJP7" s="141"/>
      <c r="BJQ7" s="142"/>
      <c r="BJR7" s="143"/>
      <c r="BJS7" s="144"/>
      <c r="BJT7" s="144"/>
      <c r="BJU7" s="140"/>
      <c r="BJV7" s="141"/>
      <c r="BJW7" s="142"/>
      <c r="BJX7" s="143"/>
      <c r="BJY7" s="144"/>
      <c r="BJZ7" s="144"/>
      <c r="BKA7" s="140"/>
      <c r="BKB7" s="141"/>
      <c r="BKC7" s="142"/>
      <c r="BKD7" s="143"/>
      <c r="BKE7" s="144"/>
      <c r="BKF7" s="144"/>
      <c r="BKG7" s="140"/>
      <c r="BKH7" s="141"/>
      <c r="BKI7" s="142"/>
      <c r="BKJ7" s="143"/>
      <c r="BKK7" s="144"/>
      <c r="BKL7" s="144"/>
      <c r="BKM7" s="140"/>
      <c r="BKN7" s="141"/>
      <c r="BKO7" s="142"/>
      <c r="BKP7" s="143"/>
      <c r="BKQ7" s="144"/>
      <c r="BKR7" s="144"/>
      <c r="BKS7" s="140"/>
      <c r="BKT7" s="141"/>
      <c r="BKU7" s="142"/>
      <c r="BKV7" s="143"/>
      <c r="BKW7" s="144"/>
      <c r="BKX7" s="144"/>
      <c r="BKY7" s="140"/>
      <c r="BKZ7" s="141"/>
      <c r="BLA7" s="142"/>
      <c r="BLB7" s="143"/>
      <c r="BLC7" s="144"/>
      <c r="BLD7" s="144"/>
      <c r="BLE7" s="140"/>
      <c r="BLF7" s="141"/>
      <c r="BLG7" s="142"/>
      <c r="BLH7" s="143"/>
      <c r="BLI7" s="144"/>
      <c r="BLJ7" s="144"/>
      <c r="BLK7" s="140"/>
      <c r="BLL7" s="141"/>
      <c r="BLM7" s="142"/>
      <c r="BLN7" s="143"/>
      <c r="BLO7" s="144"/>
      <c r="BLP7" s="144"/>
      <c r="BLQ7" s="140"/>
      <c r="BLR7" s="141"/>
      <c r="BLS7" s="142"/>
      <c r="BLT7" s="143"/>
      <c r="BLU7" s="144"/>
      <c r="BLV7" s="144"/>
      <c r="BLW7" s="140"/>
      <c r="BLX7" s="141"/>
      <c r="BLY7" s="142"/>
      <c r="BLZ7" s="143"/>
      <c r="BMA7" s="144"/>
      <c r="BMB7" s="144"/>
      <c r="BMC7" s="140"/>
      <c r="BMD7" s="141"/>
      <c r="BME7" s="142"/>
      <c r="BMF7" s="143"/>
      <c r="BMG7" s="144"/>
      <c r="BMH7" s="144"/>
      <c r="BMI7" s="140"/>
      <c r="BMJ7" s="141"/>
      <c r="BMK7" s="142"/>
      <c r="BML7" s="143"/>
      <c r="BMM7" s="144"/>
      <c r="BMN7" s="144"/>
      <c r="BMO7" s="140"/>
      <c r="BMP7" s="141"/>
      <c r="BMQ7" s="142"/>
      <c r="BMR7" s="143"/>
      <c r="BMS7" s="144"/>
      <c r="BMT7" s="144"/>
      <c r="BMU7" s="140"/>
      <c r="BMV7" s="141"/>
      <c r="BMW7" s="142"/>
      <c r="BMX7" s="143"/>
      <c r="BMY7" s="144"/>
      <c r="BMZ7" s="144"/>
      <c r="BNA7" s="140"/>
      <c r="BNB7" s="141"/>
      <c r="BNC7" s="142"/>
      <c r="BND7" s="143"/>
      <c r="BNE7" s="144"/>
      <c r="BNF7" s="144"/>
      <c r="BNG7" s="140"/>
      <c r="BNH7" s="141"/>
      <c r="BNI7" s="142"/>
      <c r="BNJ7" s="143"/>
      <c r="BNK7" s="144"/>
      <c r="BNL7" s="144"/>
      <c r="BNM7" s="140"/>
      <c r="BNN7" s="141"/>
      <c r="BNO7" s="142"/>
      <c r="BNP7" s="143"/>
      <c r="BNQ7" s="144"/>
      <c r="BNR7" s="144"/>
      <c r="BNS7" s="140"/>
      <c r="BNT7" s="141"/>
      <c r="BNU7" s="142"/>
      <c r="BNV7" s="143"/>
      <c r="BNW7" s="144"/>
      <c r="BNX7" s="144"/>
      <c r="BNY7" s="140"/>
      <c r="BNZ7" s="141"/>
      <c r="BOA7" s="142"/>
      <c r="BOB7" s="143"/>
      <c r="BOC7" s="144"/>
      <c r="BOD7" s="144"/>
      <c r="BOE7" s="140"/>
      <c r="BOF7" s="141"/>
      <c r="BOG7" s="142"/>
      <c r="BOH7" s="143"/>
      <c r="BOI7" s="144"/>
      <c r="BOJ7" s="144"/>
      <c r="BOK7" s="140"/>
      <c r="BOL7" s="141"/>
      <c r="BOM7" s="142"/>
      <c r="BON7" s="143"/>
      <c r="BOO7" s="144"/>
      <c r="BOP7" s="144"/>
      <c r="BOQ7" s="140"/>
      <c r="BOR7" s="141"/>
      <c r="BOS7" s="142"/>
      <c r="BOT7" s="143"/>
      <c r="BOU7" s="144"/>
      <c r="BOV7" s="144"/>
      <c r="BOW7" s="140"/>
      <c r="BOX7" s="141"/>
      <c r="BOY7" s="142"/>
      <c r="BOZ7" s="143"/>
      <c r="BPA7" s="144"/>
      <c r="BPB7" s="144"/>
      <c r="BPC7" s="140"/>
      <c r="BPD7" s="141"/>
      <c r="BPE7" s="142"/>
      <c r="BPF7" s="143"/>
      <c r="BPG7" s="144"/>
      <c r="BPH7" s="144"/>
      <c r="BPI7" s="140"/>
      <c r="BPJ7" s="141"/>
      <c r="BPK7" s="142"/>
      <c r="BPL7" s="143"/>
      <c r="BPM7" s="144"/>
      <c r="BPN7" s="144"/>
      <c r="BPO7" s="140"/>
      <c r="BPP7" s="141"/>
      <c r="BPQ7" s="142"/>
      <c r="BPR7" s="143"/>
      <c r="BPS7" s="144"/>
      <c r="BPT7" s="144"/>
      <c r="BPU7" s="140"/>
      <c r="BPV7" s="141"/>
      <c r="BPW7" s="142"/>
      <c r="BPX7" s="143"/>
      <c r="BPY7" s="144"/>
      <c r="BPZ7" s="144"/>
      <c r="BQA7" s="140"/>
      <c r="BQB7" s="141"/>
      <c r="BQC7" s="142"/>
      <c r="BQD7" s="143"/>
      <c r="BQE7" s="144"/>
      <c r="BQF7" s="144"/>
      <c r="BQG7" s="140"/>
      <c r="BQH7" s="141"/>
      <c r="BQI7" s="142"/>
      <c r="BQJ7" s="143"/>
      <c r="BQK7" s="144"/>
      <c r="BQL7" s="144"/>
      <c r="BQM7" s="140"/>
      <c r="BQN7" s="141"/>
      <c r="BQO7" s="142"/>
      <c r="BQP7" s="143"/>
      <c r="BQQ7" s="144"/>
      <c r="BQR7" s="144"/>
      <c r="BQS7" s="140"/>
      <c r="BQT7" s="141"/>
      <c r="BQU7" s="142"/>
      <c r="BQV7" s="143"/>
      <c r="BQW7" s="144"/>
      <c r="BQX7" s="144"/>
      <c r="BQY7" s="140"/>
      <c r="BQZ7" s="141"/>
      <c r="BRA7" s="142"/>
      <c r="BRB7" s="143"/>
      <c r="BRC7" s="144"/>
      <c r="BRD7" s="144"/>
      <c r="BRE7" s="140"/>
      <c r="BRF7" s="141"/>
      <c r="BRG7" s="142"/>
      <c r="BRH7" s="143"/>
      <c r="BRI7" s="144"/>
      <c r="BRJ7" s="144"/>
      <c r="BRK7" s="140"/>
      <c r="BRL7" s="141"/>
      <c r="BRM7" s="142"/>
      <c r="BRN7" s="143"/>
      <c r="BRO7" s="144"/>
      <c r="BRP7" s="144"/>
      <c r="BRQ7" s="140"/>
      <c r="BRR7" s="141"/>
      <c r="BRS7" s="142"/>
      <c r="BRT7" s="143"/>
      <c r="BRU7" s="144"/>
      <c r="BRV7" s="144"/>
      <c r="BRW7" s="140"/>
      <c r="BRX7" s="141"/>
      <c r="BRY7" s="142"/>
      <c r="BRZ7" s="143"/>
      <c r="BSA7" s="144"/>
      <c r="BSB7" s="144"/>
      <c r="BSC7" s="140"/>
      <c r="BSD7" s="141"/>
      <c r="BSE7" s="142"/>
      <c r="BSF7" s="143"/>
      <c r="BSG7" s="144"/>
      <c r="BSH7" s="144"/>
      <c r="BSI7" s="140"/>
      <c r="BSJ7" s="141"/>
      <c r="BSK7" s="142"/>
      <c r="BSL7" s="143"/>
      <c r="BSM7" s="144"/>
      <c r="BSN7" s="144"/>
      <c r="BSO7" s="140"/>
      <c r="BSP7" s="141"/>
      <c r="BSQ7" s="142"/>
      <c r="BSR7" s="143"/>
      <c r="BSS7" s="144"/>
      <c r="BST7" s="144"/>
      <c r="BSU7" s="140"/>
      <c r="BSV7" s="141"/>
      <c r="BSW7" s="142"/>
      <c r="BSX7" s="143"/>
      <c r="BSY7" s="144"/>
      <c r="BSZ7" s="144"/>
      <c r="BTA7" s="140"/>
      <c r="BTB7" s="141"/>
      <c r="BTC7" s="142"/>
      <c r="BTD7" s="143"/>
      <c r="BTE7" s="144"/>
      <c r="BTF7" s="144"/>
      <c r="BTG7" s="140"/>
      <c r="BTH7" s="141"/>
      <c r="BTI7" s="142"/>
      <c r="BTJ7" s="143"/>
      <c r="BTK7" s="144"/>
      <c r="BTL7" s="144"/>
      <c r="BTM7" s="140"/>
      <c r="BTN7" s="141"/>
      <c r="BTO7" s="142"/>
      <c r="BTP7" s="143"/>
      <c r="BTQ7" s="144"/>
      <c r="BTR7" s="144"/>
      <c r="BTS7" s="140"/>
      <c r="BTT7" s="141"/>
      <c r="BTU7" s="142"/>
      <c r="BTV7" s="143"/>
      <c r="BTW7" s="144"/>
      <c r="BTX7" s="144"/>
      <c r="BTY7" s="140"/>
      <c r="BTZ7" s="141"/>
      <c r="BUA7" s="142"/>
      <c r="BUB7" s="143"/>
      <c r="BUC7" s="144"/>
      <c r="BUD7" s="144"/>
      <c r="BUE7" s="140"/>
      <c r="BUF7" s="141"/>
      <c r="BUG7" s="142"/>
      <c r="BUH7" s="143"/>
      <c r="BUI7" s="144"/>
      <c r="BUJ7" s="144"/>
      <c r="BUK7" s="140"/>
      <c r="BUL7" s="141"/>
      <c r="BUM7" s="142"/>
      <c r="BUN7" s="143"/>
      <c r="BUO7" s="144"/>
      <c r="BUP7" s="144"/>
      <c r="BUQ7" s="140"/>
      <c r="BUR7" s="141"/>
      <c r="BUS7" s="142"/>
      <c r="BUT7" s="143"/>
      <c r="BUU7" s="144"/>
      <c r="BUV7" s="144"/>
      <c r="BUW7" s="140"/>
      <c r="BUX7" s="141"/>
      <c r="BUY7" s="142"/>
      <c r="BUZ7" s="143"/>
      <c r="BVA7" s="144"/>
      <c r="BVB7" s="144"/>
      <c r="BVC7" s="140"/>
      <c r="BVD7" s="141"/>
      <c r="BVE7" s="142"/>
      <c r="BVF7" s="143"/>
      <c r="BVG7" s="144"/>
      <c r="BVH7" s="144"/>
      <c r="BVI7" s="140"/>
      <c r="BVJ7" s="141"/>
      <c r="BVK7" s="142"/>
      <c r="BVL7" s="143"/>
      <c r="BVM7" s="144"/>
      <c r="BVN7" s="144"/>
      <c r="BVO7" s="140"/>
      <c r="BVP7" s="141"/>
      <c r="BVQ7" s="142"/>
      <c r="BVR7" s="143"/>
      <c r="BVS7" s="144"/>
      <c r="BVT7" s="144"/>
      <c r="BVU7" s="140"/>
      <c r="BVV7" s="141"/>
      <c r="BVW7" s="142"/>
      <c r="BVX7" s="143"/>
      <c r="BVY7" s="144"/>
      <c r="BVZ7" s="144"/>
      <c r="BWA7" s="140"/>
      <c r="BWB7" s="141"/>
      <c r="BWC7" s="142"/>
      <c r="BWD7" s="143"/>
      <c r="BWE7" s="144"/>
      <c r="BWF7" s="144"/>
      <c r="BWG7" s="140"/>
      <c r="BWH7" s="141"/>
      <c r="BWI7" s="142"/>
      <c r="BWJ7" s="143"/>
      <c r="BWK7" s="144"/>
      <c r="BWL7" s="144"/>
      <c r="BWM7" s="140"/>
      <c r="BWN7" s="141"/>
      <c r="BWO7" s="142"/>
      <c r="BWP7" s="143"/>
      <c r="BWQ7" s="144"/>
      <c r="BWR7" s="144"/>
      <c r="BWS7" s="140"/>
      <c r="BWT7" s="141"/>
      <c r="BWU7" s="142"/>
      <c r="BWV7" s="143"/>
      <c r="BWW7" s="144"/>
      <c r="BWX7" s="144"/>
      <c r="BWY7" s="140"/>
      <c r="BWZ7" s="141"/>
      <c r="BXA7" s="142"/>
      <c r="BXB7" s="143"/>
      <c r="BXC7" s="144"/>
      <c r="BXD7" s="144"/>
      <c r="BXE7" s="140"/>
      <c r="BXF7" s="141"/>
      <c r="BXG7" s="142"/>
      <c r="BXH7" s="143"/>
      <c r="BXI7" s="144"/>
      <c r="BXJ7" s="144"/>
      <c r="BXK7" s="140"/>
      <c r="BXL7" s="141"/>
      <c r="BXM7" s="142"/>
      <c r="BXN7" s="143"/>
      <c r="BXO7" s="144"/>
      <c r="BXP7" s="144"/>
      <c r="BXQ7" s="140"/>
      <c r="BXR7" s="141"/>
      <c r="BXS7" s="142"/>
      <c r="BXT7" s="143"/>
      <c r="BXU7" s="144"/>
      <c r="BXV7" s="144"/>
      <c r="BXW7" s="140"/>
      <c r="BXX7" s="141"/>
      <c r="BXY7" s="142"/>
      <c r="BXZ7" s="143"/>
      <c r="BYA7" s="144"/>
      <c r="BYB7" s="144"/>
      <c r="BYC7" s="140"/>
      <c r="BYD7" s="141"/>
      <c r="BYE7" s="142"/>
      <c r="BYF7" s="143"/>
      <c r="BYG7" s="144"/>
      <c r="BYH7" s="144"/>
      <c r="BYI7" s="140"/>
      <c r="BYJ7" s="141"/>
      <c r="BYK7" s="142"/>
      <c r="BYL7" s="143"/>
      <c r="BYM7" s="144"/>
      <c r="BYN7" s="144"/>
      <c r="BYO7" s="140"/>
      <c r="BYP7" s="141"/>
      <c r="BYQ7" s="142"/>
      <c r="BYR7" s="143"/>
      <c r="BYS7" s="144"/>
      <c r="BYT7" s="144"/>
      <c r="BYU7" s="140"/>
      <c r="BYV7" s="141"/>
      <c r="BYW7" s="142"/>
      <c r="BYX7" s="143"/>
      <c r="BYY7" s="144"/>
      <c r="BYZ7" s="144"/>
      <c r="BZA7" s="140"/>
      <c r="BZB7" s="141"/>
      <c r="BZC7" s="142"/>
      <c r="BZD7" s="143"/>
      <c r="BZE7" s="144"/>
      <c r="BZF7" s="144"/>
      <c r="BZG7" s="140"/>
      <c r="BZH7" s="141"/>
      <c r="BZI7" s="142"/>
      <c r="BZJ7" s="143"/>
      <c r="BZK7" s="144"/>
      <c r="BZL7" s="144"/>
      <c r="BZM7" s="140"/>
      <c r="BZN7" s="141"/>
      <c r="BZO7" s="142"/>
      <c r="BZP7" s="143"/>
      <c r="BZQ7" s="144"/>
      <c r="BZR7" s="144"/>
      <c r="BZS7" s="140"/>
      <c r="BZT7" s="141"/>
      <c r="BZU7" s="142"/>
      <c r="BZV7" s="143"/>
      <c r="BZW7" s="144"/>
      <c r="BZX7" s="144"/>
      <c r="BZY7" s="140"/>
      <c r="BZZ7" s="141"/>
      <c r="CAA7" s="142"/>
      <c r="CAB7" s="143"/>
      <c r="CAC7" s="144"/>
      <c r="CAD7" s="144"/>
      <c r="CAE7" s="140"/>
      <c r="CAF7" s="141"/>
      <c r="CAG7" s="142"/>
      <c r="CAH7" s="143"/>
      <c r="CAI7" s="144"/>
      <c r="CAJ7" s="144"/>
      <c r="CAK7" s="140"/>
      <c r="CAL7" s="141"/>
      <c r="CAM7" s="142"/>
      <c r="CAN7" s="143"/>
      <c r="CAO7" s="144"/>
      <c r="CAP7" s="144"/>
      <c r="CAQ7" s="140"/>
      <c r="CAR7" s="141"/>
      <c r="CAS7" s="142"/>
      <c r="CAT7" s="143"/>
      <c r="CAU7" s="144"/>
      <c r="CAV7" s="144"/>
      <c r="CAW7" s="140"/>
      <c r="CAX7" s="141"/>
      <c r="CAY7" s="142"/>
      <c r="CAZ7" s="143"/>
      <c r="CBA7" s="144"/>
      <c r="CBB7" s="144"/>
      <c r="CBC7" s="140"/>
      <c r="CBD7" s="141"/>
      <c r="CBE7" s="142"/>
      <c r="CBF7" s="143"/>
      <c r="CBG7" s="144"/>
      <c r="CBH7" s="144"/>
      <c r="CBI7" s="140"/>
      <c r="CBJ7" s="141"/>
      <c r="CBK7" s="142"/>
      <c r="CBL7" s="143"/>
      <c r="CBM7" s="144"/>
      <c r="CBN7" s="144"/>
      <c r="CBO7" s="140"/>
      <c r="CBP7" s="141"/>
      <c r="CBQ7" s="142"/>
      <c r="CBR7" s="143"/>
      <c r="CBS7" s="144"/>
      <c r="CBT7" s="144"/>
      <c r="CBU7" s="140"/>
      <c r="CBV7" s="141"/>
      <c r="CBW7" s="142"/>
      <c r="CBX7" s="143"/>
      <c r="CBY7" s="144"/>
      <c r="CBZ7" s="144"/>
      <c r="CCA7" s="140"/>
      <c r="CCB7" s="141"/>
      <c r="CCC7" s="142"/>
      <c r="CCD7" s="143"/>
      <c r="CCE7" s="144"/>
      <c r="CCF7" s="144"/>
      <c r="CCG7" s="140"/>
      <c r="CCH7" s="141"/>
      <c r="CCI7" s="142"/>
      <c r="CCJ7" s="143"/>
      <c r="CCK7" s="144"/>
      <c r="CCL7" s="144"/>
      <c r="CCM7" s="140"/>
      <c r="CCN7" s="141"/>
      <c r="CCO7" s="142"/>
      <c r="CCP7" s="143"/>
      <c r="CCQ7" s="144"/>
      <c r="CCR7" s="144"/>
      <c r="CCS7" s="140"/>
      <c r="CCT7" s="141"/>
      <c r="CCU7" s="142"/>
      <c r="CCV7" s="143"/>
      <c r="CCW7" s="144"/>
      <c r="CCX7" s="144"/>
      <c r="CCY7" s="140"/>
      <c r="CCZ7" s="141"/>
      <c r="CDA7" s="142"/>
      <c r="CDB7" s="143"/>
      <c r="CDC7" s="144"/>
      <c r="CDD7" s="144"/>
      <c r="CDE7" s="140"/>
      <c r="CDF7" s="141"/>
      <c r="CDG7" s="142"/>
      <c r="CDH7" s="143"/>
      <c r="CDI7" s="144"/>
      <c r="CDJ7" s="144"/>
      <c r="CDK7" s="140"/>
      <c r="CDL7" s="141"/>
      <c r="CDM7" s="142"/>
      <c r="CDN7" s="143"/>
      <c r="CDO7" s="144"/>
      <c r="CDP7" s="144"/>
      <c r="CDQ7" s="140"/>
      <c r="CDR7" s="141"/>
      <c r="CDS7" s="142"/>
      <c r="CDT7" s="143"/>
      <c r="CDU7" s="144"/>
      <c r="CDV7" s="144"/>
      <c r="CDW7" s="140"/>
      <c r="CDX7" s="141"/>
      <c r="CDY7" s="142"/>
      <c r="CDZ7" s="143"/>
      <c r="CEA7" s="144"/>
      <c r="CEB7" s="144"/>
      <c r="CEC7" s="140"/>
      <c r="CED7" s="141"/>
      <c r="CEE7" s="142"/>
      <c r="CEF7" s="143"/>
      <c r="CEG7" s="144"/>
      <c r="CEH7" s="144"/>
      <c r="CEI7" s="140"/>
      <c r="CEJ7" s="141"/>
      <c r="CEK7" s="142"/>
      <c r="CEL7" s="143"/>
      <c r="CEM7" s="144"/>
      <c r="CEN7" s="144"/>
      <c r="CEO7" s="140"/>
      <c r="CEP7" s="141"/>
      <c r="CEQ7" s="142"/>
      <c r="CER7" s="143"/>
      <c r="CES7" s="144"/>
      <c r="CET7" s="144"/>
      <c r="CEU7" s="140"/>
      <c r="CEV7" s="141"/>
      <c r="CEW7" s="142"/>
      <c r="CEX7" s="143"/>
      <c r="CEY7" s="144"/>
      <c r="CEZ7" s="144"/>
      <c r="CFA7" s="140"/>
      <c r="CFB7" s="141"/>
      <c r="CFC7" s="142"/>
      <c r="CFD7" s="143"/>
      <c r="CFE7" s="144"/>
      <c r="CFF7" s="144"/>
      <c r="CFG7" s="140"/>
      <c r="CFH7" s="141"/>
      <c r="CFI7" s="142"/>
      <c r="CFJ7" s="143"/>
      <c r="CFK7" s="144"/>
      <c r="CFL7" s="144"/>
      <c r="CFM7" s="140"/>
      <c r="CFN7" s="141"/>
      <c r="CFO7" s="142"/>
      <c r="CFP7" s="143"/>
      <c r="CFQ7" s="144"/>
      <c r="CFR7" s="144"/>
      <c r="CFS7" s="140"/>
      <c r="CFT7" s="141"/>
      <c r="CFU7" s="142"/>
      <c r="CFV7" s="143"/>
      <c r="CFW7" s="144"/>
      <c r="CFX7" s="144"/>
      <c r="CFY7" s="140"/>
      <c r="CFZ7" s="141"/>
      <c r="CGA7" s="142"/>
      <c r="CGB7" s="143"/>
      <c r="CGC7" s="144"/>
      <c r="CGD7" s="144"/>
      <c r="CGE7" s="140"/>
      <c r="CGF7" s="141"/>
      <c r="CGG7" s="142"/>
      <c r="CGH7" s="143"/>
      <c r="CGI7" s="144"/>
      <c r="CGJ7" s="144"/>
      <c r="CGK7" s="140"/>
      <c r="CGL7" s="141"/>
      <c r="CGM7" s="142"/>
      <c r="CGN7" s="143"/>
      <c r="CGO7" s="144"/>
      <c r="CGP7" s="144"/>
      <c r="CGQ7" s="140"/>
      <c r="CGR7" s="141"/>
      <c r="CGS7" s="142"/>
      <c r="CGT7" s="143"/>
      <c r="CGU7" s="144"/>
      <c r="CGV7" s="144"/>
      <c r="CGW7" s="140"/>
      <c r="CGX7" s="141"/>
      <c r="CGY7" s="142"/>
      <c r="CGZ7" s="143"/>
      <c r="CHA7" s="144"/>
      <c r="CHB7" s="144"/>
      <c r="CHC7" s="140"/>
      <c r="CHD7" s="141"/>
      <c r="CHE7" s="142"/>
      <c r="CHF7" s="143"/>
      <c r="CHG7" s="144"/>
      <c r="CHH7" s="144"/>
      <c r="CHI7" s="140"/>
      <c r="CHJ7" s="141"/>
      <c r="CHK7" s="142"/>
      <c r="CHL7" s="143"/>
      <c r="CHM7" s="144"/>
      <c r="CHN7" s="144"/>
      <c r="CHO7" s="140"/>
      <c r="CHP7" s="141"/>
      <c r="CHQ7" s="142"/>
      <c r="CHR7" s="143"/>
      <c r="CHS7" s="144"/>
      <c r="CHT7" s="144"/>
      <c r="CHU7" s="140"/>
      <c r="CHV7" s="141"/>
      <c r="CHW7" s="142"/>
      <c r="CHX7" s="143"/>
      <c r="CHY7" s="144"/>
      <c r="CHZ7" s="144"/>
      <c r="CIA7" s="140"/>
      <c r="CIB7" s="141"/>
      <c r="CIC7" s="142"/>
      <c r="CID7" s="143"/>
      <c r="CIE7" s="144"/>
      <c r="CIF7" s="144"/>
      <c r="CIG7" s="140"/>
      <c r="CIH7" s="141"/>
      <c r="CII7" s="142"/>
      <c r="CIJ7" s="143"/>
      <c r="CIK7" s="144"/>
      <c r="CIL7" s="144"/>
      <c r="CIM7" s="140"/>
      <c r="CIN7" s="141"/>
      <c r="CIO7" s="142"/>
      <c r="CIP7" s="143"/>
      <c r="CIQ7" s="144"/>
      <c r="CIR7" s="144"/>
      <c r="CIS7" s="140"/>
      <c r="CIT7" s="141"/>
      <c r="CIU7" s="142"/>
      <c r="CIV7" s="143"/>
      <c r="CIW7" s="144"/>
      <c r="CIX7" s="144"/>
      <c r="CIY7" s="140"/>
      <c r="CIZ7" s="141"/>
      <c r="CJA7" s="142"/>
      <c r="CJB7" s="143"/>
      <c r="CJC7" s="144"/>
      <c r="CJD7" s="144"/>
      <c r="CJE7" s="140"/>
      <c r="CJF7" s="141"/>
      <c r="CJG7" s="142"/>
      <c r="CJH7" s="143"/>
      <c r="CJI7" s="144"/>
      <c r="CJJ7" s="144"/>
      <c r="CJK7" s="140"/>
      <c r="CJL7" s="141"/>
      <c r="CJM7" s="142"/>
      <c r="CJN7" s="143"/>
      <c r="CJO7" s="144"/>
      <c r="CJP7" s="144"/>
      <c r="CJQ7" s="140"/>
      <c r="CJR7" s="141"/>
      <c r="CJS7" s="142"/>
      <c r="CJT7" s="143"/>
      <c r="CJU7" s="144"/>
      <c r="CJV7" s="144"/>
      <c r="CJW7" s="140"/>
      <c r="CJX7" s="141"/>
      <c r="CJY7" s="142"/>
      <c r="CJZ7" s="143"/>
      <c r="CKA7" s="144"/>
      <c r="CKB7" s="144"/>
      <c r="CKC7" s="140"/>
      <c r="CKD7" s="141"/>
      <c r="CKE7" s="142"/>
      <c r="CKF7" s="143"/>
      <c r="CKG7" s="144"/>
      <c r="CKH7" s="144"/>
      <c r="CKI7" s="140"/>
      <c r="CKJ7" s="141"/>
      <c r="CKK7" s="142"/>
      <c r="CKL7" s="143"/>
      <c r="CKM7" s="144"/>
      <c r="CKN7" s="144"/>
      <c r="CKO7" s="140"/>
      <c r="CKP7" s="141"/>
      <c r="CKQ7" s="142"/>
      <c r="CKR7" s="143"/>
      <c r="CKS7" s="144"/>
      <c r="CKT7" s="144"/>
      <c r="CKU7" s="140"/>
      <c r="CKV7" s="141"/>
      <c r="CKW7" s="142"/>
      <c r="CKX7" s="143"/>
      <c r="CKY7" s="144"/>
      <c r="CKZ7" s="144"/>
      <c r="CLA7" s="140"/>
      <c r="CLB7" s="141"/>
      <c r="CLC7" s="142"/>
      <c r="CLD7" s="143"/>
      <c r="CLE7" s="144"/>
      <c r="CLF7" s="144"/>
      <c r="CLG7" s="140"/>
      <c r="CLH7" s="141"/>
      <c r="CLI7" s="142"/>
      <c r="CLJ7" s="143"/>
      <c r="CLK7" s="144"/>
      <c r="CLL7" s="144"/>
      <c r="CLM7" s="140"/>
      <c r="CLN7" s="141"/>
      <c r="CLO7" s="142"/>
      <c r="CLP7" s="143"/>
      <c r="CLQ7" s="144"/>
      <c r="CLR7" s="144"/>
      <c r="CLS7" s="140"/>
      <c r="CLT7" s="141"/>
      <c r="CLU7" s="142"/>
      <c r="CLV7" s="143"/>
      <c r="CLW7" s="144"/>
      <c r="CLX7" s="144"/>
      <c r="CLY7" s="140"/>
      <c r="CLZ7" s="141"/>
      <c r="CMA7" s="142"/>
      <c r="CMB7" s="143"/>
      <c r="CMC7" s="144"/>
      <c r="CMD7" s="144"/>
      <c r="CME7" s="140"/>
      <c r="CMF7" s="141"/>
      <c r="CMG7" s="142"/>
      <c r="CMH7" s="143"/>
      <c r="CMI7" s="144"/>
      <c r="CMJ7" s="144"/>
      <c r="CMK7" s="140"/>
      <c r="CML7" s="141"/>
      <c r="CMM7" s="142"/>
      <c r="CMN7" s="143"/>
      <c r="CMO7" s="144"/>
      <c r="CMP7" s="144"/>
      <c r="CMQ7" s="140"/>
      <c r="CMR7" s="141"/>
      <c r="CMS7" s="142"/>
      <c r="CMT7" s="143"/>
      <c r="CMU7" s="144"/>
      <c r="CMV7" s="144"/>
      <c r="CMW7" s="140"/>
      <c r="CMX7" s="141"/>
      <c r="CMY7" s="142"/>
      <c r="CMZ7" s="143"/>
      <c r="CNA7" s="144"/>
      <c r="CNB7" s="144"/>
      <c r="CNC7" s="140"/>
      <c r="CND7" s="141"/>
      <c r="CNE7" s="142"/>
      <c r="CNF7" s="143"/>
      <c r="CNG7" s="144"/>
      <c r="CNH7" s="144"/>
      <c r="CNI7" s="140"/>
      <c r="CNJ7" s="141"/>
      <c r="CNK7" s="142"/>
      <c r="CNL7" s="143"/>
      <c r="CNM7" s="144"/>
      <c r="CNN7" s="144"/>
      <c r="CNO7" s="140"/>
      <c r="CNP7" s="141"/>
      <c r="CNQ7" s="142"/>
      <c r="CNR7" s="143"/>
      <c r="CNS7" s="144"/>
      <c r="CNT7" s="144"/>
      <c r="CNU7" s="140"/>
      <c r="CNV7" s="141"/>
      <c r="CNW7" s="142"/>
      <c r="CNX7" s="143"/>
      <c r="CNY7" s="144"/>
      <c r="CNZ7" s="144"/>
      <c r="COA7" s="140"/>
      <c r="COB7" s="141"/>
      <c r="COC7" s="142"/>
      <c r="COD7" s="143"/>
      <c r="COE7" s="144"/>
      <c r="COF7" s="144"/>
      <c r="COG7" s="140"/>
      <c r="COH7" s="141"/>
      <c r="COI7" s="142"/>
      <c r="COJ7" s="143"/>
      <c r="COK7" s="144"/>
      <c r="COL7" s="144"/>
      <c r="COM7" s="140"/>
      <c r="CON7" s="141"/>
      <c r="COO7" s="142"/>
      <c r="COP7" s="143"/>
      <c r="COQ7" s="144"/>
      <c r="COR7" s="144"/>
      <c r="COS7" s="140"/>
      <c r="COT7" s="141"/>
      <c r="COU7" s="142"/>
      <c r="COV7" s="143"/>
      <c r="COW7" s="144"/>
      <c r="COX7" s="144"/>
      <c r="COY7" s="140"/>
      <c r="COZ7" s="141"/>
      <c r="CPA7" s="142"/>
      <c r="CPB7" s="143"/>
      <c r="CPC7" s="144"/>
      <c r="CPD7" s="144"/>
      <c r="CPE7" s="140"/>
      <c r="CPF7" s="141"/>
      <c r="CPG7" s="142"/>
      <c r="CPH7" s="143"/>
      <c r="CPI7" s="144"/>
      <c r="CPJ7" s="144"/>
      <c r="CPK7" s="140"/>
      <c r="CPL7" s="141"/>
      <c r="CPM7" s="142"/>
      <c r="CPN7" s="143"/>
      <c r="CPO7" s="144"/>
      <c r="CPP7" s="144"/>
      <c r="CPQ7" s="140"/>
      <c r="CPR7" s="141"/>
      <c r="CPS7" s="142"/>
      <c r="CPT7" s="143"/>
      <c r="CPU7" s="144"/>
      <c r="CPV7" s="144"/>
      <c r="CPW7" s="140"/>
      <c r="CPX7" s="141"/>
      <c r="CPY7" s="142"/>
      <c r="CPZ7" s="143"/>
      <c r="CQA7" s="144"/>
      <c r="CQB7" s="144"/>
      <c r="CQC7" s="140"/>
      <c r="CQD7" s="141"/>
      <c r="CQE7" s="142"/>
      <c r="CQF7" s="143"/>
      <c r="CQG7" s="144"/>
      <c r="CQH7" s="144"/>
      <c r="CQI7" s="140"/>
      <c r="CQJ7" s="141"/>
      <c r="CQK7" s="142"/>
      <c r="CQL7" s="143"/>
      <c r="CQM7" s="144"/>
      <c r="CQN7" s="144"/>
      <c r="CQO7" s="140"/>
      <c r="CQP7" s="141"/>
      <c r="CQQ7" s="142"/>
      <c r="CQR7" s="143"/>
      <c r="CQS7" s="144"/>
      <c r="CQT7" s="144"/>
      <c r="CQU7" s="140"/>
      <c r="CQV7" s="141"/>
      <c r="CQW7" s="142"/>
      <c r="CQX7" s="143"/>
      <c r="CQY7" s="144"/>
      <c r="CQZ7" s="144"/>
      <c r="CRA7" s="140"/>
      <c r="CRB7" s="141"/>
      <c r="CRC7" s="142"/>
      <c r="CRD7" s="143"/>
      <c r="CRE7" s="144"/>
      <c r="CRF7" s="144"/>
      <c r="CRG7" s="140"/>
      <c r="CRH7" s="141"/>
      <c r="CRI7" s="142"/>
      <c r="CRJ7" s="143"/>
      <c r="CRK7" s="144"/>
      <c r="CRL7" s="144"/>
      <c r="CRM7" s="140"/>
      <c r="CRN7" s="141"/>
      <c r="CRO7" s="142"/>
      <c r="CRP7" s="143"/>
      <c r="CRQ7" s="144"/>
      <c r="CRR7" s="144"/>
      <c r="CRS7" s="140"/>
      <c r="CRT7" s="141"/>
      <c r="CRU7" s="142"/>
      <c r="CRV7" s="143"/>
      <c r="CRW7" s="144"/>
      <c r="CRX7" s="144"/>
      <c r="CRY7" s="140"/>
      <c r="CRZ7" s="141"/>
      <c r="CSA7" s="142"/>
      <c r="CSB7" s="143"/>
      <c r="CSC7" s="144"/>
      <c r="CSD7" s="144"/>
      <c r="CSE7" s="140"/>
      <c r="CSF7" s="141"/>
      <c r="CSG7" s="142"/>
      <c r="CSH7" s="143"/>
      <c r="CSI7" s="144"/>
      <c r="CSJ7" s="144"/>
      <c r="CSK7" s="140"/>
      <c r="CSL7" s="141"/>
      <c r="CSM7" s="142"/>
      <c r="CSN7" s="143"/>
      <c r="CSO7" s="144"/>
      <c r="CSP7" s="144"/>
      <c r="CSQ7" s="140"/>
      <c r="CSR7" s="141"/>
      <c r="CSS7" s="142"/>
      <c r="CST7" s="143"/>
      <c r="CSU7" s="144"/>
      <c r="CSV7" s="144"/>
      <c r="CSW7" s="140"/>
      <c r="CSX7" s="141"/>
      <c r="CSY7" s="142"/>
      <c r="CSZ7" s="143"/>
      <c r="CTA7" s="144"/>
      <c r="CTB7" s="144"/>
      <c r="CTC7" s="140"/>
      <c r="CTD7" s="141"/>
      <c r="CTE7" s="142"/>
      <c r="CTF7" s="143"/>
      <c r="CTG7" s="144"/>
      <c r="CTH7" s="144"/>
      <c r="CTI7" s="140"/>
      <c r="CTJ7" s="141"/>
      <c r="CTK7" s="142"/>
      <c r="CTL7" s="143"/>
      <c r="CTM7" s="144"/>
      <c r="CTN7" s="144"/>
      <c r="CTO7" s="140"/>
      <c r="CTP7" s="141"/>
      <c r="CTQ7" s="142"/>
      <c r="CTR7" s="143"/>
      <c r="CTS7" s="144"/>
      <c r="CTT7" s="144"/>
      <c r="CTU7" s="140"/>
      <c r="CTV7" s="141"/>
      <c r="CTW7" s="142"/>
      <c r="CTX7" s="143"/>
      <c r="CTY7" s="144"/>
      <c r="CTZ7" s="144"/>
      <c r="CUA7" s="140"/>
      <c r="CUB7" s="141"/>
      <c r="CUC7" s="142"/>
      <c r="CUD7" s="143"/>
      <c r="CUE7" s="144"/>
      <c r="CUF7" s="144"/>
      <c r="CUG7" s="140"/>
      <c r="CUH7" s="141"/>
      <c r="CUI7" s="142"/>
      <c r="CUJ7" s="143"/>
      <c r="CUK7" s="144"/>
      <c r="CUL7" s="144"/>
      <c r="CUM7" s="140"/>
      <c r="CUN7" s="141"/>
      <c r="CUO7" s="142"/>
      <c r="CUP7" s="143"/>
      <c r="CUQ7" s="144"/>
      <c r="CUR7" s="144"/>
      <c r="CUS7" s="140"/>
      <c r="CUT7" s="141"/>
      <c r="CUU7" s="142"/>
      <c r="CUV7" s="143"/>
      <c r="CUW7" s="144"/>
      <c r="CUX7" s="144"/>
      <c r="CUY7" s="140"/>
      <c r="CUZ7" s="141"/>
      <c r="CVA7" s="142"/>
      <c r="CVB7" s="143"/>
      <c r="CVC7" s="144"/>
      <c r="CVD7" s="144"/>
      <c r="CVE7" s="140"/>
      <c r="CVF7" s="141"/>
      <c r="CVG7" s="142"/>
      <c r="CVH7" s="143"/>
      <c r="CVI7" s="144"/>
      <c r="CVJ7" s="144"/>
      <c r="CVK7" s="140"/>
      <c r="CVL7" s="141"/>
      <c r="CVM7" s="142"/>
      <c r="CVN7" s="143"/>
      <c r="CVO7" s="144"/>
      <c r="CVP7" s="144"/>
      <c r="CVQ7" s="140"/>
      <c r="CVR7" s="141"/>
      <c r="CVS7" s="142"/>
      <c r="CVT7" s="143"/>
      <c r="CVU7" s="144"/>
      <c r="CVV7" s="144"/>
      <c r="CVW7" s="140"/>
      <c r="CVX7" s="141"/>
      <c r="CVY7" s="142"/>
      <c r="CVZ7" s="143"/>
      <c r="CWA7" s="144"/>
      <c r="CWB7" s="144"/>
      <c r="CWC7" s="140"/>
      <c r="CWD7" s="141"/>
      <c r="CWE7" s="142"/>
      <c r="CWF7" s="143"/>
      <c r="CWG7" s="144"/>
      <c r="CWH7" s="144"/>
      <c r="CWI7" s="140"/>
      <c r="CWJ7" s="141"/>
      <c r="CWK7" s="142"/>
      <c r="CWL7" s="143"/>
      <c r="CWM7" s="144"/>
      <c r="CWN7" s="144"/>
      <c r="CWO7" s="140"/>
      <c r="CWP7" s="141"/>
      <c r="CWQ7" s="142"/>
      <c r="CWR7" s="143"/>
      <c r="CWS7" s="144"/>
      <c r="CWT7" s="144"/>
      <c r="CWU7" s="140"/>
      <c r="CWV7" s="141"/>
      <c r="CWW7" s="142"/>
      <c r="CWX7" s="143"/>
      <c r="CWY7" s="144"/>
      <c r="CWZ7" s="144"/>
      <c r="CXA7" s="140"/>
      <c r="CXB7" s="141"/>
      <c r="CXC7" s="142"/>
      <c r="CXD7" s="143"/>
      <c r="CXE7" s="144"/>
      <c r="CXF7" s="144"/>
      <c r="CXG7" s="140"/>
      <c r="CXH7" s="141"/>
      <c r="CXI7" s="142"/>
      <c r="CXJ7" s="143"/>
      <c r="CXK7" s="144"/>
      <c r="CXL7" s="144"/>
      <c r="CXM7" s="140"/>
      <c r="CXN7" s="141"/>
      <c r="CXO7" s="142"/>
      <c r="CXP7" s="143"/>
      <c r="CXQ7" s="144"/>
      <c r="CXR7" s="144"/>
      <c r="CXS7" s="140"/>
      <c r="CXT7" s="141"/>
      <c r="CXU7" s="142"/>
      <c r="CXV7" s="143"/>
      <c r="CXW7" s="144"/>
      <c r="CXX7" s="144"/>
      <c r="CXY7" s="140"/>
      <c r="CXZ7" s="141"/>
      <c r="CYA7" s="142"/>
      <c r="CYB7" s="143"/>
      <c r="CYC7" s="144"/>
      <c r="CYD7" s="144"/>
      <c r="CYE7" s="140"/>
      <c r="CYF7" s="141"/>
      <c r="CYG7" s="142"/>
      <c r="CYH7" s="143"/>
      <c r="CYI7" s="144"/>
      <c r="CYJ7" s="144"/>
      <c r="CYK7" s="140"/>
      <c r="CYL7" s="141"/>
      <c r="CYM7" s="142"/>
      <c r="CYN7" s="143"/>
      <c r="CYO7" s="144"/>
      <c r="CYP7" s="144"/>
      <c r="CYQ7" s="140"/>
      <c r="CYR7" s="141"/>
      <c r="CYS7" s="142"/>
      <c r="CYT7" s="143"/>
      <c r="CYU7" s="144"/>
      <c r="CYV7" s="144"/>
      <c r="CYW7" s="140"/>
      <c r="CYX7" s="141"/>
      <c r="CYY7" s="142"/>
      <c r="CYZ7" s="143"/>
      <c r="CZA7" s="144"/>
      <c r="CZB7" s="144"/>
      <c r="CZC7" s="140"/>
      <c r="CZD7" s="141"/>
      <c r="CZE7" s="142"/>
      <c r="CZF7" s="143"/>
      <c r="CZG7" s="144"/>
      <c r="CZH7" s="144"/>
      <c r="CZI7" s="140"/>
      <c r="CZJ7" s="141"/>
      <c r="CZK7" s="142"/>
      <c r="CZL7" s="143"/>
      <c r="CZM7" s="144"/>
      <c r="CZN7" s="144"/>
      <c r="CZO7" s="140"/>
      <c r="CZP7" s="141"/>
      <c r="CZQ7" s="142"/>
      <c r="CZR7" s="143"/>
      <c r="CZS7" s="144"/>
      <c r="CZT7" s="144"/>
      <c r="CZU7" s="140"/>
      <c r="CZV7" s="141"/>
      <c r="CZW7" s="142"/>
      <c r="CZX7" s="143"/>
      <c r="CZY7" s="144"/>
      <c r="CZZ7" s="144"/>
      <c r="DAA7" s="140"/>
      <c r="DAB7" s="141"/>
      <c r="DAC7" s="142"/>
      <c r="DAD7" s="143"/>
      <c r="DAE7" s="144"/>
      <c r="DAF7" s="144"/>
      <c r="DAG7" s="140"/>
      <c r="DAH7" s="141"/>
      <c r="DAI7" s="142"/>
      <c r="DAJ7" s="143"/>
      <c r="DAK7" s="144"/>
      <c r="DAL7" s="144"/>
      <c r="DAM7" s="140"/>
      <c r="DAN7" s="141"/>
      <c r="DAO7" s="142"/>
      <c r="DAP7" s="143"/>
      <c r="DAQ7" s="144"/>
      <c r="DAR7" s="144"/>
      <c r="DAS7" s="140"/>
      <c r="DAT7" s="141"/>
      <c r="DAU7" s="142"/>
      <c r="DAV7" s="143"/>
      <c r="DAW7" s="144"/>
      <c r="DAX7" s="144"/>
      <c r="DAY7" s="140"/>
      <c r="DAZ7" s="141"/>
      <c r="DBA7" s="142"/>
      <c r="DBB7" s="143"/>
      <c r="DBC7" s="144"/>
      <c r="DBD7" s="144"/>
      <c r="DBE7" s="140"/>
      <c r="DBF7" s="141"/>
      <c r="DBG7" s="142"/>
      <c r="DBH7" s="143"/>
      <c r="DBI7" s="144"/>
      <c r="DBJ7" s="144"/>
      <c r="DBK7" s="140"/>
      <c r="DBL7" s="141"/>
      <c r="DBM7" s="142"/>
      <c r="DBN7" s="143"/>
      <c r="DBO7" s="144"/>
      <c r="DBP7" s="144"/>
      <c r="DBQ7" s="140"/>
      <c r="DBR7" s="141"/>
      <c r="DBS7" s="142"/>
      <c r="DBT7" s="143"/>
      <c r="DBU7" s="144"/>
      <c r="DBV7" s="144"/>
      <c r="DBW7" s="140"/>
      <c r="DBX7" s="141"/>
      <c r="DBY7" s="142"/>
      <c r="DBZ7" s="143"/>
      <c r="DCA7" s="144"/>
      <c r="DCB7" s="144"/>
      <c r="DCC7" s="140"/>
      <c r="DCD7" s="141"/>
      <c r="DCE7" s="142"/>
      <c r="DCF7" s="143"/>
      <c r="DCG7" s="144"/>
      <c r="DCH7" s="144"/>
      <c r="DCI7" s="140"/>
      <c r="DCJ7" s="141"/>
      <c r="DCK7" s="142"/>
      <c r="DCL7" s="143"/>
      <c r="DCM7" s="144"/>
      <c r="DCN7" s="144"/>
      <c r="DCO7" s="140"/>
      <c r="DCP7" s="141"/>
      <c r="DCQ7" s="142"/>
      <c r="DCR7" s="143"/>
      <c r="DCS7" s="144"/>
      <c r="DCT7" s="144"/>
      <c r="DCU7" s="140"/>
      <c r="DCV7" s="141"/>
      <c r="DCW7" s="142"/>
      <c r="DCX7" s="143"/>
      <c r="DCY7" s="144"/>
      <c r="DCZ7" s="144"/>
      <c r="DDA7" s="140"/>
      <c r="DDB7" s="141"/>
      <c r="DDC7" s="142"/>
      <c r="DDD7" s="143"/>
      <c r="DDE7" s="144"/>
      <c r="DDF7" s="144"/>
      <c r="DDG7" s="140"/>
      <c r="DDH7" s="141"/>
      <c r="DDI7" s="142"/>
      <c r="DDJ7" s="143"/>
      <c r="DDK7" s="144"/>
      <c r="DDL7" s="144"/>
      <c r="DDM7" s="140"/>
      <c r="DDN7" s="141"/>
      <c r="DDO7" s="142"/>
      <c r="DDP7" s="143"/>
      <c r="DDQ7" s="144"/>
      <c r="DDR7" s="144"/>
      <c r="DDS7" s="140"/>
      <c r="DDT7" s="141"/>
      <c r="DDU7" s="142"/>
      <c r="DDV7" s="143"/>
      <c r="DDW7" s="144"/>
      <c r="DDX7" s="144"/>
      <c r="DDY7" s="140"/>
      <c r="DDZ7" s="141"/>
      <c r="DEA7" s="142"/>
      <c r="DEB7" s="143"/>
      <c r="DEC7" s="144"/>
      <c r="DED7" s="144"/>
      <c r="DEE7" s="140"/>
      <c r="DEF7" s="141"/>
      <c r="DEG7" s="142"/>
      <c r="DEH7" s="143"/>
      <c r="DEI7" s="144"/>
      <c r="DEJ7" s="144"/>
      <c r="DEK7" s="140"/>
      <c r="DEL7" s="141"/>
      <c r="DEM7" s="142"/>
      <c r="DEN7" s="143"/>
      <c r="DEO7" s="144"/>
      <c r="DEP7" s="144"/>
      <c r="DEQ7" s="140"/>
      <c r="DER7" s="141"/>
      <c r="DES7" s="142"/>
      <c r="DET7" s="143"/>
      <c r="DEU7" s="144"/>
      <c r="DEV7" s="144"/>
      <c r="DEW7" s="140"/>
      <c r="DEX7" s="141"/>
      <c r="DEY7" s="142"/>
      <c r="DEZ7" s="143"/>
      <c r="DFA7" s="144"/>
      <c r="DFB7" s="144"/>
      <c r="DFC7" s="140"/>
      <c r="DFD7" s="141"/>
      <c r="DFE7" s="142"/>
      <c r="DFF7" s="143"/>
      <c r="DFG7" s="144"/>
      <c r="DFH7" s="144"/>
      <c r="DFI7" s="140"/>
      <c r="DFJ7" s="141"/>
      <c r="DFK7" s="142"/>
      <c r="DFL7" s="143"/>
      <c r="DFM7" s="144"/>
      <c r="DFN7" s="144"/>
      <c r="DFO7" s="140"/>
      <c r="DFP7" s="141"/>
      <c r="DFQ7" s="142"/>
      <c r="DFR7" s="143"/>
      <c r="DFS7" s="144"/>
      <c r="DFT7" s="144"/>
      <c r="DFU7" s="140"/>
      <c r="DFV7" s="141"/>
      <c r="DFW7" s="142"/>
      <c r="DFX7" s="143"/>
      <c r="DFY7" s="144"/>
      <c r="DFZ7" s="144"/>
      <c r="DGA7" s="140"/>
      <c r="DGB7" s="141"/>
      <c r="DGC7" s="142"/>
      <c r="DGD7" s="143"/>
      <c r="DGE7" s="144"/>
      <c r="DGF7" s="144"/>
      <c r="DGG7" s="140"/>
      <c r="DGH7" s="141"/>
      <c r="DGI7" s="142"/>
      <c r="DGJ7" s="143"/>
      <c r="DGK7" s="144"/>
      <c r="DGL7" s="144"/>
      <c r="DGM7" s="140"/>
      <c r="DGN7" s="141"/>
      <c r="DGO7" s="142"/>
      <c r="DGP7" s="143"/>
      <c r="DGQ7" s="144"/>
      <c r="DGR7" s="144"/>
      <c r="DGS7" s="140"/>
      <c r="DGT7" s="141"/>
      <c r="DGU7" s="142"/>
      <c r="DGV7" s="143"/>
      <c r="DGW7" s="144"/>
      <c r="DGX7" s="144"/>
      <c r="DGY7" s="140"/>
      <c r="DGZ7" s="141"/>
      <c r="DHA7" s="142"/>
      <c r="DHB7" s="143"/>
      <c r="DHC7" s="144"/>
      <c r="DHD7" s="144"/>
      <c r="DHE7" s="140"/>
      <c r="DHF7" s="141"/>
      <c r="DHG7" s="142"/>
      <c r="DHH7" s="143"/>
      <c r="DHI7" s="144"/>
      <c r="DHJ7" s="144"/>
      <c r="DHK7" s="140"/>
      <c r="DHL7" s="141"/>
      <c r="DHM7" s="142"/>
      <c r="DHN7" s="143"/>
      <c r="DHO7" s="144"/>
      <c r="DHP7" s="144"/>
      <c r="DHQ7" s="140"/>
      <c r="DHR7" s="141"/>
      <c r="DHS7" s="142"/>
      <c r="DHT7" s="143"/>
      <c r="DHU7" s="144"/>
      <c r="DHV7" s="144"/>
      <c r="DHW7" s="140"/>
      <c r="DHX7" s="141"/>
      <c r="DHY7" s="142"/>
      <c r="DHZ7" s="143"/>
      <c r="DIA7" s="144"/>
      <c r="DIB7" s="144"/>
      <c r="DIC7" s="140"/>
      <c r="DID7" s="141"/>
      <c r="DIE7" s="142"/>
      <c r="DIF7" s="143"/>
      <c r="DIG7" s="144"/>
      <c r="DIH7" s="144"/>
      <c r="DII7" s="140"/>
      <c r="DIJ7" s="141"/>
      <c r="DIK7" s="142"/>
      <c r="DIL7" s="143"/>
      <c r="DIM7" s="144"/>
      <c r="DIN7" s="144"/>
      <c r="DIO7" s="140"/>
      <c r="DIP7" s="141"/>
      <c r="DIQ7" s="142"/>
      <c r="DIR7" s="143"/>
      <c r="DIS7" s="144"/>
      <c r="DIT7" s="144"/>
      <c r="DIU7" s="140"/>
      <c r="DIV7" s="141"/>
      <c r="DIW7" s="142"/>
      <c r="DIX7" s="143"/>
      <c r="DIY7" s="144"/>
      <c r="DIZ7" s="144"/>
      <c r="DJA7" s="140"/>
      <c r="DJB7" s="141"/>
      <c r="DJC7" s="142"/>
      <c r="DJD7" s="143"/>
      <c r="DJE7" s="144"/>
      <c r="DJF7" s="144"/>
      <c r="DJG7" s="140"/>
      <c r="DJH7" s="141"/>
      <c r="DJI7" s="142"/>
      <c r="DJJ7" s="143"/>
      <c r="DJK7" s="144"/>
      <c r="DJL7" s="144"/>
      <c r="DJM7" s="140"/>
      <c r="DJN7" s="141"/>
      <c r="DJO7" s="142"/>
      <c r="DJP7" s="143"/>
      <c r="DJQ7" s="144"/>
      <c r="DJR7" s="144"/>
      <c r="DJS7" s="140"/>
      <c r="DJT7" s="141"/>
      <c r="DJU7" s="142"/>
      <c r="DJV7" s="143"/>
      <c r="DJW7" s="144"/>
      <c r="DJX7" s="144"/>
      <c r="DJY7" s="140"/>
      <c r="DJZ7" s="141"/>
      <c r="DKA7" s="142"/>
      <c r="DKB7" s="143"/>
      <c r="DKC7" s="144"/>
      <c r="DKD7" s="144"/>
      <c r="DKE7" s="140"/>
      <c r="DKF7" s="141"/>
      <c r="DKG7" s="142"/>
      <c r="DKH7" s="143"/>
      <c r="DKI7" s="144"/>
      <c r="DKJ7" s="144"/>
      <c r="DKK7" s="140"/>
      <c r="DKL7" s="141"/>
      <c r="DKM7" s="142"/>
      <c r="DKN7" s="143"/>
      <c r="DKO7" s="144"/>
      <c r="DKP7" s="144"/>
      <c r="DKQ7" s="140"/>
      <c r="DKR7" s="141"/>
      <c r="DKS7" s="142"/>
      <c r="DKT7" s="143"/>
      <c r="DKU7" s="144"/>
      <c r="DKV7" s="144"/>
      <c r="DKW7" s="140"/>
      <c r="DKX7" s="141"/>
      <c r="DKY7" s="142"/>
      <c r="DKZ7" s="143"/>
      <c r="DLA7" s="144"/>
      <c r="DLB7" s="144"/>
      <c r="DLC7" s="140"/>
      <c r="DLD7" s="141"/>
      <c r="DLE7" s="142"/>
      <c r="DLF7" s="143"/>
      <c r="DLG7" s="144"/>
      <c r="DLH7" s="144"/>
      <c r="DLI7" s="140"/>
      <c r="DLJ7" s="141"/>
      <c r="DLK7" s="142"/>
      <c r="DLL7" s="143"/>
      <c r="DLM7" s="144"/>
      <c r="DLN7" s="144"/>
      <c r="DLO7" s="140"/>
      <c r="DLP7" s="141"/>
      <c r="DLQ7" s="142"/>
      <c r="DLR7" s="143"/>
      <c r="DLS7" s="144"/>
      <c r="DLT7" s="144"/>
      <c r="DLU7" s="140"/>
      <c r="DLV7" s="141"/>
      <c r="DLW7" s="142"/>
      <c r="DLX7" s="143"/>
      <c r="DLY7" s="144"/>
      <c r="DLZ7" s="144"/>
      <c r="DMA7" s="140"/>
      <c r="DMB7" s="141"/>
      <c r="DMC7" s="142"/>
      <c r="DMD7" s="143"/>
      <c r="DME7" s="144"/>
      <c r="DMF7" s="144"/>
      <c r="DMG7" s="140"/>
      <c r="DMH7" s="141"/>
      <c r="DMI7" s="142"/>
      <c r="DMJ7" s="143"/>
      <c r="DMK7" s="144"/>
      <c r="DML7" s="144"/>
      <c r="DMM7" s="140"/>
      <c r="DMN7" s="141"/>
      <c r="DMO7" s="142"/>
      <c r="DMP7" s="143"/>
      <c r="DMQ7" s="144"/>
      <c r="DMR7" s="144"/>
      <c r="DMS7" s="140"/>
      <c r="DMT7" s="141"/>
      <c r="DMU7" s="142"/>
      <c r="DMV7" s="143"/>
      <c r="DMW7" s="144"/>
      <c r="DMX7" s="144"/>
      <c r="DMY7" s="140"/>
      <c r="DMZ7" s="141"/>
      <c r="DNA7" s="142"/>
      <c r="DNB7" s="143"/>
      <c r="DNC7" s="144"/>
      <c r="DND7" s="144"/>
      <c r="DNE7" s="140"/>
      <c r="DNF7" s="141"/>
      <c r="DNG7" s="142"/>
      <c r="DNH7" s="143"/>
      <c r="DNI7" s="144"/>
      <c r="DNJ7" s="144"/>
      <c r="DNK7" s="140"/>
      <c r="DNL7" s="141"/>
      <c r="DNM7" s="142"/>
      <c r="DNN7" s="143"/>
      <c r="DNO7" s="144"/>
      <c r="DNP7" s="144"/>
      <c r="DNQ7" s="140"/>
      <c r="DNR7" s="141"/>
      <c r="DNS7" s="142"/>
      <c r="DNT7" s="143"/>
      <c r="DNU7" s="144"/>
      <c r="DNV7" s="144"/>
      <c r="DNW7" s="140"/>
      <c r="DNX7" s="141"/>
      <c r="DNY7" s="142"/>
      <c r="DNZ7" s="143"/>
      <c r="DOA7" s="144"/>
      <c r="DOB7" s="144"/>
      <c r="DOC7" s="140"/>
      <c r="DOD7" s="141"/>
      <c r="DOE7" s="142"/>
      <c r="DOF7" s="143"/>
      <c r="DOG7" s="144"/>
      <c r="DOH7" s="144"/>
      <c r="DOI7" s="140"/>
      <c r="DOJ7" s="141"/>
      <c r="DOK7" s="142"/>
      <c r="DOL7" s="143"/>
      <c r="DOM7" s="144"/>
      <c r="DON7" s="144"/>
      <c r="DOO7" s="140"/>
      <c r="DOP7" s="141"/>
      <c r="DOQ7" s="142"/>
      <c r="DOR7" s="143"/>
      <c r="DOS7" s="144"/>
      <c r="DOT7" s="144"/>
      <c r="DOU7" s="140"/>
      <c r="DOV7" s="141"/>
      <c r="DOW7" s="142"/>
      <c r="DOX7" s="143"/>
      <c r="DOY7" s="144"/>
      <c r="DOZ7" s="144"/>
      <c r="DPA7" s="140"/>
      <c r="DPB7" s="141"/>
      <c r="DPC7" s="142"/>
      <c r="DPD7" s="143"/>
      <c r="DPE7" s="144"/>
      <c r="DPF7" s="144"/>
      <c r="DPG7" s="140"/>
      <c r="DPH7" s="141"/>
      <c r="DPI7" s="142"/>
      <c r="DPJ7" s="143"/>
      <c r="DPK7" s="144"/>
      <c r="DPL7" s="144"/>
      <c r="DPM7" s="140"/>
      <c r="DPN7" s="141"/>
      <c r="DPO7" s="142"/>
      <c r="DPP7" s="143"/>
      <c r="DPQ7" s="144"/>
      <c r="DPR7" s="144"/>
      <c r="DPS7" s="140"/>
      <c r="DPT7" s="141"/>
      <c r="DPU7" s="142"/>
      <c r="DPV7" s="143"/>
      <c r="DPW7" s="144"/>
      <c r="DPX7" s="144"/>
      <c r="DPY7" s="140"/>
      <c r="DPZ7" s="141"/>
      <c r="DQA7" s="142"/>
      <c r="DQB7" s="143"/>
      <c r="DQC7" s="144"/>
      <c r="DQD7" s="144"/>
      <c r="DQE7" s="140"/>
      <c r="DQF7" s="141"/>
      <c r="DQG7" s="142"/>
      <c r="DQH7" s="143"/>
      <c r="DQI7" s="144"/>
      <c r="DQJ7" s="144"/>
      <c r="DQK7" s="140"/>
      <c r="DQL7" s="141"/>
      <c r="DQM7" s="142"/>
      <c r="DQN7" s="143"/>
      <c r="DQO7" s="144"/>
      <c r="DQP7" s="144"/>
      <c r="DQQ7" s="140"/>
      <c r="DQR7" s="141"/>
      <c r="DQS7" s="142"/>
      <c r="DQT7" s="143"/>
      <c r="DQU7" s="144"/>
      <c r="DQV7" s="144"/>
      <c r="DQW7" s="140"/>
      <c r="DQX7" s="141"/>
      <c r="DQY7" s="142"/>
      <c r="DQZ7" s="143"/>
      <c r="DRA7" s="144"/>
      <c r="DRB7" s="144"/>
      <c r="DRC7" s="140"/>
      <c r="DRD7" s="141"/>
      <c r="DRE7" s="142"/>
      <c r="DRF7" s="143"/>
      <c r="DRG7" s="144"/>
      <c r="DRH7" s="144"/>
      <c r="DRI7" s="140"/>
      <c r="DRJ7" s="141"/>
      <c r="DRK7" s="142"/>
      <c r="DRL7" s="143"/>
      <c r="DRM7" s="144"/>
      <c r="DRN7" s="144"/>
      <c r="DRO7" s="140"/>
      <c r="DRP7" s="141"/>
      <c r="DRQ7" s="142"/>
      <c r="DRR7" s="143"/>
      <c r="DRS7" s="144"/>
      <c r="DRT7" s="144"/>
      <c r="DRU7" s="140"/>
      <c r="DRV7" s="141"/>
      <c r="DRW7" s="142"/>
      <c r="DRX7" s="143"/>
      <c r="DRY7" s="144"/>
      <c r="DRZ7" s="144"/>
      <c r="DSA7" s="140"/>
      <c r="DSB7" s="141"/>
      <c r="DSC7" s="142"/>
      <c r="DSD7" s="143"/>
      <c r="DSE7" s="144"/>
      <c r="DSF7" s="144"/>
      <c r="DSG7" s="140"/>
      <c r="DSH7" s="141"/>
      <c r="DSI7" s="142"/>
      <c r="DSJ7" s="143"/>
      <c r="DSK7" s="144"/>
      <c r="DSL7" s="144"/>
      <c r="DSM7" s="140"/>
      <c r="DSN7" s="141"/>
      <c r="DSO7" s="142"/>
      <c r="DSP7" s="143"/>
      <c r="DSQ7" s="144"/>
      <c r="DSR7" s="144"/>
      <c r="DSS7" s="140"/>
      <c r="DST7" s="141"/>
      <c r="DSU7" s="142"/>
      <c r="DSV7" s="143"/>
      <c r="DSW7" s="144"/>
      <c r="DSX7" s="144"/>
      <c r="DSY7" s="140"/>
      <c r="DSZ7" s="141"/>
      <c r="DTA7" s="142"/>
      <c r="DTB7" s="143"/>
      <c r="DTC7" s="144"/>
      <c r="DTD7" s="144"/>
      <c r="DTE7" s="140"/>
      <c r="DTF7" s="141"/>
      <c r="DTG7" s="142"/>
      <c r="DTH7" s="143"/>
      <c r="DTI7" s="144"/>
      <c r="DTJ7" s="144"/>
      <c r="DTK7" s="140"/>
      <c r="DTL7" s="141"/>
      <c r="DTM7" s="142"/>
      <c r="DTN7" s="143"/>
      <c r="DTO7" s="144"/>
      <c r="DTP7" s="144"/>
      <c r="DTQ7" s="140"/>
      <c r="DTR7" s="141"/>
      <c r="DTS7" s="142"/>
      <c r="DTT7" s="143"/>
      <c r="DTU7" s="144"/>
      <c r="DTV7" s="144"/>
      <c r="DTW7" s="140"/>
      <c r="DTX7" s="141"/>
      <c r="DTY7" s="142"/>
      <c r="DTZ7" s="143"/>
      <c r="DUA7" s="144"/>
      <c r="DUB7" s="144"/>
      <c r="DUC7" s="140"/>
      <c r="DUD7" s="141"/>
      <c r="DUE7" s="142"/>
      <c r="DUF7" s="143"/>
      <c r="DUG7" s="144"/>
      <c r="DUH7" s="144"/>
      <c r="DUI7" s="140"/>
      <c r="DUJ7" s="141"/>
      <c r="DUK7" s="142"/>
      <c r="DUL7" s="143"/>
      <c r="DUM7" s="144"/>
      <c r="DUN7" s="144"/>
      <c r="DUO7" s="140"/>
      <c r="DUP7" s="141"/>
      <c r="DUQ7" s="142"/>
      <c r="DUR7" s="143"/>
      <c r="DUS7" s="144"/>
      <c r="DUT7" s="144"/>
      <c r="DUU7" s="140"/>
      <c r="DUV7" s="141"/>
      <c r="DUW7" s="142"/>
      <c r="DUX7" s="143"/>
      <c r="DUY7" s="144"/>
      <c r="DUZ7" s="144"/>
      <c r="DVA7" s="140"/>
      <c r="DVB7" s="141"/>
      <c r="DVC7" s="142"/>
      <c r="DVD7" s="143"/>
      <c r="DVE7" s="144"/>
      <c r="DVF7" s="144"/>
      <c r="DVG7" s="140"/>
      <c r="DVH7" s="141"/>
      <c r="DVI7" s="142"/>
      <c r="DVJ7" s="143"/>
      <c r="DVK7" s="144"/>
      <c r="DVL7" s="144"/>
      <c r="DVM7" s="140"/>
      <c r="DVN7" s="141"/>
      <c r="DVO7" s="142"/>
      <c r="DVP7" s="143"/>
      <c r="DVQ7" s="144"/>
      <c r="DVR7" s="144"/>
      <c r="DVS7" s="140"/>
      <c r="DVT7" s="141"/>
      <c r="DVU7" s="142"/>
      <c r="DVV7" s="143"/>
      <c r="DVW7" s="144"/>
      <c r="DVX7" s="144"/>
      <c r="DVY7" s="140"/>
      <c r="DVZ7" s="141"/>
      <c r="DWA7" s="142"/>
      <c r="DWB7" s="143"/>
      <c r="DWC7" s="144"/>
      <c r="DWD7" s="144"/>
      <c r="DWE7" s="140"/>
      <c r="DWF7" s="141"/>
      <c r="DWG7" s="142"/>
      <c r="DWH7" s="143"/>
      <c r="DWI7" s="144"/>
      <c r="DWJ7" s="144"/>
      <c r="DWK7" s="140"/>
      <c r="DWL7" s="141"/>
      <c r="DWM7" s="142"/>
      <c r="DWN7" s="143"/>
      <c r="DWO7" s="144"/>
      <c r="DWP7" s="144"/>
      <c r="DWQ7" s="140"/>
      <c r="DWR7" s="141"/>
      <c r="DWS7" s="142"/>
      <c r="DWT7" s="143"/>
      <c r="DWU7" s="144"/>
      <c r="DWV7" s="144"/>
      <c r="DWW7" s="140"/>
      <c r="DWX7" s="141"/>
      <c r="DWY7" s="142"/>
      <c r="DWZ7" s="143"/>
      <c r="DXA7" s="144"/>
      <c r="DXB7" s="144"/>
      <c r="DXC7" s="140"/>
      <c r="DXD7" s="141"/>
      <c r="DXE7" s="142"/>
      <c r="DXF7" s="143"/>
      <c r="DXG7" s="144"/>
      <c r="DXH7" s="144"/>
      <c r="DXI7" s="140"/>
      <c r="DXJ7" s="141"/>
      <c r="DXK7" s="142"/>
      <c r="DXL7" s="143"/>
      <c r="DXM7" s="144"/>
      <c r="DXN7" s="144"/>
      <c r="DXO7" s="140"/>
      <c r="DXP7" s="141"/>
      <c r="DXQ7" s="142"/>
      <c r="DXR7" s="143"/>
      <c r="DXS7" s="144"/>
      <c r="DXT7" s="144"/>
      <c r="DXU7" s="140"/>
      <c r="DXV7" s="141"/>
      <c r="DXW7" s="142"/>
      <c r="DXX7" s="143"/>
      <c r="DXY7" s="144"/>
      <c r="DXZ7" s="144"/>
      <c r="DYA7" s="140"/>
      <c r="DYB7" s="141"/>
      <c r="DYC7" s="142"/>
      <c r="DYD7" s="143"/>
      <c r="DYE7" s="144"/>
      <c r="DYF7" s="144"/>
      <c r="DYG7" s="140"/>
      <c r="DYH7" s="141"/>
      <c r="DYI7" s="142"/>
      <c r="DYJ7" s="143"/>
      <c r="DYK7" s="144"/>
      <c r="DYL7" s="144"/>
      <c r="DYM7" s="140"/>
      <c r="DYN7" s="141"/>
      <c r="DYO7" s="142"/>
      <c r="DYP7" s="143"/>
      <c r="DYQ7" s="144"/>
      <c r="DYR7" s="144"/>
      <c r="DYS7" s="140"/>
      <c r="DYT7" s="141"/>
      <c r="DYU7" s="142"/>
      <c r="DYV7" s="143"/>
      <c r="DYW7" s="144"/>
      <c r="DYX7" s="144"/>
      <c r="DYY7" s="140"/>
      <c r="DYZ7" s="141"/>
      <c r="DZA7" s="142"/>
      <c r="DZB7" s="143"/>
      <c r="DZC7" s="144"/>
      <c r="DZD7" s="144"/>
      <c r="DZE7" s="140"/>
      <c r="DZF7" s="141"/>
      <c r="DZG7" s="142"/>
      <c r="DZH7" s="143"/>
      <c r="DZI7" s="144"/>
      <c r="DZJ7" s="144"/>
      <c r="DZK7" s="140"/>
      <c r="DZL7" s="141"/>
      <c r="DZM7" s="142"/>
      <c r="DZN7" s="143"/>
      <c r="DZO7" s="144"/>
      <c r="DZP7" s="144"/>
      <c r="DZQ7" s="140"/>
      <c r="DZR7" s="141"/>
      <c r="DZS7" s="142"/>
      <c r="DZT7" s="143"/>
      <c r="DZU7" s="144"/>
      <c r="DZV7" s="144"/>
      <c r="DZW7" s="140"/>
      <c r="DZX7" s="141"/>
      <c r="DZY7" s="142"/>
      <c r="DZZ7" s="143"/>
      <c r="EAA7" s="144"/>
      <c r="EAB7" s="144"/>
      <c r="EAC7" s="140"/>
      <c r="EAD7" s="141"/>
      <c r="EAE7" s="142"/>
      <c r="EAF7" s="143"/>
      <c r="EAG7" s="144"/>
      <c r="EAH7" s="144"/>
      <c r="EAI7" s="140"/>
      <c r="EAJ7" s="141"/>
      <c r="EAK7" s="142"/>
      <c r="EAL7" s="143"/>
      <c r="EAM7" s="144"/>
      <c r="EAN7" s="144"/>
      <c r="EAO7" s="140"/>
      <c r="EAP7" s="141"/>
      <c r="EAQ7" s="142"/>
      <c r="EAR7" s="143"/>
      <c r="EAS7" s="144"/>
      <c r="EAT7" s="144"/>
      <c r="EAU7" s="140"/>
      <c r="EAV7" s="141"/>
      <c r="EAW7" s="142"/>
      <c r="EAX7" s="143"/>
      <c r="EAY7" s="144"/>
      <c r="EAZ7" s="144"/>
      <c r="EBA7" s="140"/>
      <c r="EBB7" s="141"/>
      <c r="EBC7" s="142"/>
      <c r="EBD7" s="143"/>
      <c r="EBE7" s="144"/>
      <c r="EBF7" s="144"/>
      <c r="EBG7" s="140"/>
      <c r="EBH7" s="141"/>
      <c r="EBI7" s="142"/>
      <c r="EBJ7" s="143"/>
      <c r="EBK7" s="144"/>
      <c r="EBL7" s="144"/>
      <c r="EBM7" s="140"/>
      <c r="EBN7" s="141"/>
      <c r="EBO7" s="142"/>
      <c r="EBP7" s="143"/>
      <c r="EBQ7" s="144"/>
      <c r="EBR7" s="144"/>
      <c r="EBS7" s="140"/>
      <c r="EBT7" s="141"/>
      <c r="EBU7" s="142"/>
      <c r="EBV7" s="143"/>
      <c r="EBW7" s="144"/>
      <c r="EBX7" s="144"/>
      <c r="EBY7" s="140"/>
      <c r="EBZ7" s="141"/>
      <c r="ECA7" s="142"/>
      <c r="ECB7" s="143"/>
      <c r="ECC7" s="144"/>
      <c r="ECD7" s="144"/>
      <c r="ECE7" s="140"/>
      <c r="ECF7" s="141"/>
      <c r="ECG7" s="142"/>
      <c r="ECH7" s="143"/>
      <c r="ECI7" s="144"/>
      <c r="ECJ7" s="144"/>
      <c r="ECK7" s="140"/>
      <c r="ECL7" s="141"/>
      <c r="ECM7" s="142"/>
      <c r="ECN7" s="143"/>
      <c r="ECO7" s="144"/>
      <c r="ECP7" s="144"/>
      <c r="ECQ7" s="140"/>
      <c r="ECR7" s="141"/>
      <c r="ECS7" s="142"/>
      <c r="ECT7" s="143"/>
      <c r="ECU7" s="144"/>
      <c r="ECV7" s="144"/>
      <c r="ECW7" s="140"/>
      <c r="ECX7" s="141"/>
      <c r="ECY7" s="142"/>
      <c r="ECZ7" s="143"/>
      <c r="EDA7" s="144"/>
      <c r="EDB7" s="144"/>
      <c r="EDC7" s="140"/>
      <c r="EDD7" s="141"/>
      <c r="EDE7" s="142"/>
      <c r="EDF7" s="143"/>
      <c r="EDG7" s="144"/>
      <c r="EDH7" s="144"/>
      <c r="EDI7" s="140"/>
      <c r="EDJ7" s="141"/>
      <c r="EDK7" s="142"/>
      <c r="EDL7" s="143"/>
      <c r="EDM7" s="144"/>
      <c r="EDN7" s="144"/>
      <c r="EDO7" s="140"/>
      <c r="EDP7" s="141"/>
      <c r="EDQ7" s="142"/>
      <c r="EDR7" s="143"/>
      <c r="EDS7" s="144"/>
      <c r="EDT7" s="144"/>
      <c r="EDU7" s="140"/>
      <c r="EDV7" s="141"/>
      <c r="EDW7" s="142"/>
      <c r="EDX7" s="143"/>
      <c r="EDY7" s="144"/>
      <c r="EDZ7" s="144"/>
      <c r="EEA7" s="140"/>
      <c r="EEB7" s="141"/>
      <c r="EEC7" s="142"/>
      <c r="EED7" s="143"/>
      <c r="EEE7" s="144"/>
      <c r="EEF7" s="144"/>
      <c r="EEG7" s="140"/>
      <c r="EEH7" s="141"/>
      <c r="EEI7" s="142"/>
      <c r="EEJ7" s="143"/>
      <c r="EEK7" s="144"/>
      <c r="EEL7" s="144"/>
      <c r="EEM7" s="140"/>
      <c r="EEN7" s="141"/>
      <c r="EEO7" s="142"/>
      <c r="EEP7" s="143"/>
      <c r="EEQ7" s="144"/>
      <c r="EER7" s="144"/>
      <c r="EES7" s="140"/>
      <c r="EET7" s="141"/>
      <c r="EEU7" s="142"/>
      <c r="EEV7" s="143"/>
      <c r="EEW7" s="144"/>
      <c r="EEX7" s="144"/>
      <c r="EEY7" s="140"/>
      <c r="EEZ7" s="141"/>
      <c r="EFA7" s="142"/>
      <c r="EFB7" s="143"/>
      <c r="EFC7" s="144"/>
      <c r="EFD7" s="144"/>
      <c r="EFE7" s="140"/>
      <c r="EFF7" s="141"/>
      <c r="EFG7" s="142"/>
      <c r="EFH7" s="143"/>
      <c r="EFI7" s="144"/>
      <c r="EFJ7" s="144"/>
      <c r="EFK7" s="140"/>
      <c r="EFL7" s="141"/>
      <c r="EFM7" s="142"/>
      <c r="EFN7" s="143"/>
      <c r="EFO7" s="144"/>
      <c r="EFP7" s="144"/>
      <c r="EFQ7" s="140"/>
      <c r="EFR7" s="141"/>
      <c r="EFS7" s="142"/>
      <c r="EFT7" s="143"/>
      <c r="EFU7" s="144"/>
      <c r="EFV7" s="144"/>
      <c r="EFW7" s="140"/>
      <c r="EFX7" s="141"/>
      <c r="EFY7" s="142"/>
      <c r="EFZ7" s="143"/>
      <c r="EGA7" s="144"/>
      <c r="EGB7" s="144"/>
      <c r="EGC7" s="140"/>
      <c r="EGD7" s="141"/>
      <c r="EGE7" s="142"/>
      <c r="EGF7" s="143"/>
      <c r="EGG7" s="144"/>
      <c r="EGH7" s="144"/>
      <c r="EGI7" s="140"/>
      <c r="EGJ7" s="141"/>
      <c r="EGK7" s="142"/>
      <c r="EGL7" s="143"/>
      <c r="EGM7" s="144"/>
      <c r="EGN7" s="144"/>
      <c r="EGO7" s="140"/>
      <c r="EGP7" s="141"/>
      <c r="EGQ7" s="142"/>
      <c r="EGR7" s="143"/>
      <c r="EGS7" s="144"/>
      <c r="EGT7" s="144"/>
      <c r="EGU7" s="140"/>
      <c r="EGV7" s="141"/>
      <c r="EGW7" s="142"/>
      <c r="EGX7" s="143"/>
      <c r="EGY7" s="144"/>
      <c r="EGZ7" s="144"/>
      <c r="EHA7" s="140"/>
      <c r="EHB7" s="141"/>
      <c r="EHC7" s="142"/>
      <c r="EHD7" s="143"/>
      <c r="EHE7" s="144"/>
      <c r="EHF7" s="144"/>
      <c r="EHG7" s="140"/>
      <c r="EHH7" s="141"/>
      <c r="EHI7" s="142"/>
      <c r="EHJ7" s="143"/>
      <c r="EHK7" s="144"/>
      <c r="EHL7" s="144"/>
      <c r="EHM7" s="140"/>
      <c r="EHN7" s="141"/>
      <c r="EHO7" s="142"/>
      <c r="EHP7" s="143"/>
      <c r="EHQ7" s="144"/>
      <c r="EHR7" s="144"/>
      <c r="EHS7" s="140"/>
      <c r="EHT7" s="141"/>
      <c r="EHU7" s="142"/>
      <c r="EHV7" s="143"/>
      <c r="EHW7" s="144"/>
      <c r="EHX7" s="144"/>
      <c r="EHY7" s="140"/>
      <c r="EHZ7" s="141"/>
      <c r="EIA7" s="142"/>
      <c r="EIB7" s="143"/>
      <c r="EIC7" s="144"/>
      <c r="EID7" s="144"/>
      <c r="EIE7" s="140"/>
      <c r="EIF7" s="141"/>
      <c r="EIG7" s="142"/>
      <c r="EIH7" s="143"/>
      <c r="EII7" s="144"/>
      <c r="EIJ7" s="144"/>
      <c r="EIK7" s="140"/>
      <c r="EIL7" s="141"/>
      <c r="EIM7" s="142"/>
      <c r="EIN7" s="143"/>
      <c r="EIO7" s="144"/>
      <c r="EIP7" s="144"/>
      <c r="EIQ7" s="140"/>
      <c r="EIR7" s="141"/>
      <c r="EIS7" s="142"/>
      <c r="EIT7" s="143"/>
      <c r="EIU7" s="144"/>
      <c r="EIV7" s="144"/>
      <c r="EIW7" s="140"/>
      <c r="EIX7" s="141"/>
      <c r="EIY7" s="142"/>
      <c r="EIZ7" s="143"/>
      <c r="EJA7" s="144"/>
      <c r="EJB7" s="144"/>
      <c r="EJC7" s="140"/>
      <c r="EJD7" s="141"/>
      <c r="EJE7" s="142"/>
      <c r="EJF7" s="143"/>
      <c r="EJG7" s="144"/>
      <c r="EJH7" s="144"/>
      <c r="EJI7" s="140"/>
      <c r="EJJ7" s="141"/>
      <c r="EJK7" s="142"/>
      <c r="EJL7" s="143"/>
      <c r="EJM7" s="144"/>
      <c r="EJN7" s="144"/>
      <c r="EJO7" s="140"/>
      <c r="EJP7" s="141"/>
      <c r="EJQ7" s="142"/>
      <c r="EJR7" s="143"/>
      <c r="EJS7" s="144"/>
      <c r="EJT7" s="144"/>
      <c r="EJU7" s="140"/>
      <c r="EJV7" s="141"/>
      <c r="EJW7" s="142"/>
      <c r="EJX7" s="143"/>
      <c r="EJY7" s="144"/>
      <c r="EJZ7" s="144"/>
      <c r="EKA7" s="140"/>
      <c r="EKB7" s="141"/>
      <c r="EKC7" s="142"/>
      <c r="EKD7" s="143"/>
      <c r="EKE7" s="144"/>
      <c r="EKF7" s="144"/>
      <c r="EKG7" s="140"/>
      <c r="EKH7" s="141"/>
      <c r="EKI7" s="142"/>
      <c r="EKJ7" s="143"/>
      <c r="EKK7" s="144"/>
      <c r="EKL7" s="144"/>
      <c r="EKM7" s="140"/>
      <c r="EKN7" s="141"/>
      <c r="EKO7" s="142"/>
      <c r="EKP7" s="143"/>
      <c r="EKQ7" s="144"/>
      <c r="EKR7" s="144"/>
      <c r="EKS7" s="140"/>
      <c r="EKT7" s="141"/>
      <c r="EKU7" s="142"/>
      <c r="EKV7" s="143"/>
      <c r="EKW7" s="144"/>
      <c r="EKX7" s="144"/>
      <c r="EKY7" s="140"/>
      <c r="EKZ7" s="141"/>
      <c r="ELA7" s="142"/>
      <c r="ELB7" s="143"/>
      <c r="ELC7" s="144"/>
      <c r="ELD7" s="144"/>
      <c r="ELE7" s="140"/>
      <c r="ELF7" s="141"/>
      <c r="ELG7" s="142"/>
      <c r="ELH7" s="143"/>
      <c r="ELI7" s="144"/>
      <c r="ELJ7" s="144"/>
      <c r="ELK7" s="140"/>
      <c r="ELL7" s="141"/>
      <c r="ELM7" s="142"/>
      <c r="ELN7" s="143"/>
      <c r="ELO7" s="144"/>
      <c r="ELP7" s="144"/>
      <c r="ELQ7" s="140"/>
      <c r="ELR7" s="141"/>
      <c r="ELS7" s="142"/>
      <c r="ELT7" s="143"/>
      <c r="ELU7" s="144"/>
      <c r="ELV7" s="144"/>
      <c r="ELW7" s="140"/>
      <c r="ELX7" s="141"/>
      <c r="ELY7" s="142"/>
      <c r="ELZ7" s="143"/>
      <c r="EMA7" s="144"/>
      <c r="EMB7" s="144"/>
      <c r="EMC7" s="140"/>
      <c r="EMD7" s="141"/>
      <c r="EME7" s="142"/>
      <c r="EMF7" s="143"/>
      <c r="EMG7" s="144"/>
      <c r="EMH7" s="144"/>
      <c r="EMI7" s="140"/>
      <c r="EMJ7" s="141"/>
      <c r="EMK7" s="142"/>
      <c r="EML7" s="143"/>
      <c r="EMM7" s="144"/>
      <c r="EMN7" s="144"/>
      <c r="EMO7" s="140"/>
      <c r="EMP7" s="141"/>
      <c r="EMQ7" s="142"/>
      <c r="EMR7" s="143"/>
      <c r="EMS7" s="144"/>
      <c r="EMT7" s="144"/>
      <c r="EMU7" s="140"/>
      <c r="EMV7" s="141"/>
      <c r="EMW7" s="142"/>
      <c r="EMX7" s="143"/>
      <c r="EMY7" s="144"/>
      <c r="EMZ7" s="144"/>
      <c r="ENA7" s="140"/>
      <c r="ENB7" s="141"/>
      <c r="ENC7" s="142"/>
      <c r="END7" s="143"/>
      <c r="ENE7" s="144"/>
      <c r="ENF7" s="144"/>
      <c r="ENG7" s="140"/>
      <c r="ENH7" s="141"/>
      <c r="ENI7" s="142"/>
      <c r="ENJ7" s="143"/>
      <c r="ENK7" s="144"/>
      <c r="ENL7" s="144"/>
      <c r="ENM7" s="140"/>
      <c r="ENN7" s="141"/>
      <c r="ENO7" s="142"/>
      <c r="ENP7" s="143"/>
      <c r="ENQ7" s="144"/>
      <c r="ENR7" s="144"/>
      <c r="ENS7" s="140"/>
      <c r="ENT7" s="141"/>
      <c r="ENU7" s="142"/>
      <c r="ENV7" s="143"/>
      <c r="ENW7" s="144"/>
      <c r="ENX7" s="144"/>
      <c r="ENY7" s="140"/>
      <c r="ENZ7" s="141"/>
      <c r="EOA7" s="142"/>
      <c r="EOB7" s="143"/>
      <c r="EOC7" s="144"/>
      <c r="EOD7" s="144"/>
      <c r="EOE7" s="140"/>
      <c r="EOF7" s="141"/>
      <c r="EOG7" s="142"/>
      <c r="EOH7" s="143"/>
      <c r="EOI7" s="144"/>
      <c r="EOJ7" s="144"/>
      <c r="EOK7" s="140"/>
      <c r="EOL7" s="141"/>
      <c r="EOM7" s="142"/>
      <c r="EON7" s="143"/>
      <c r="EOO7" s="144"/>
      <c r="EOP7" s="144"/>
      <c r="EOQ7" s="140"/>
      <c r="EOR7" s="141"/>
      <c r="EOS7" s="142"/>
      <c r="EOT7" s="143"/>
      <c r="EOU7" s="144"/>
      <c r="EOV7" s="144"/>
      <c r="EOW7" s="140"/>
      <c r="EOX7" s="141"/>
      <c r="EOY7" s="142"/>
      <c r="EOZ7" s="143"/>
      <c r="EPA7" s="144"/>
      <c r="EPB7" s="144"/>
      <c r="EPC7" s="140"/>
      <c r="EPD7" s="141"/>
      <c r="EPE7" s="142"/>
      <c r="EPF7" s="143"/>
      <c r="EPG7" s="144"/>
      <c r="EPH7" s="144"/>
      <c r="EPI7" s="140"/>
      <c r="EPJ7" s="141"/>
      <c r="EPK7" s="142"/>
      <c r="EPL7" s="143"/>
      <c r="EPM7" s="144"/>
      <c r="EPN7" s="144"/>
      <c r="EPO7" s="140"/>
      <c r="EPP7" s="141"/>
      <c r="EPQ7" s="142"/>
      <c r="EPR7" s="143"/>
      <c r="EPS7" s="144"/>
      <c r="EPT7" s="144"/>
      <c r="EPU7" s="140"/>
      <c r="EPV7" s="141"/>
      <c r="EPW7" s="142"/>
      <c r="EPX7" s="143"/>
      <c r="EPY7" s="144"/>
      <c r="EPZ7" s="144"/>
      <c r="EQA7" s="140"/>
      <c r="EQB7" s="141"/>
      <c r="EQC7" s="142"/>
      <c r="EQD7" s="143"/>
      <c r="EQE7" s="144"/>
      <c r="EQF7" s="144"/>
      <c r="EQG7" s="140"/>
      <c r="EQH7" s="141"/>
      <c r="EQI7" s="142"/>
      <c r="EQJ7" s="143"/>
      <c r="EQK7" s="144"/>
      <c r="EQL7" s="144"/>
      <c r="EQM7" s="140"/>
      <c r="EQN7" s="141"/>
      <c r="EQO7" s="142"/>
      <c r="EQP7" s="143"/>
      <c r="EQQ7" s="144"/>
      <c r="EQR7" s="144"/>
      <c r="EQS7" s="140"/>
      <c r="EQT7" s="141"/>
      <c r="EQU7" s="142"/>
      <c r="EQV7" s="143"/>
      <c r="EQW7" s="144"/>
      <c r="EQX7" s="144"/>
      <c r="EQY7" s="140"/>
      <c r="EQZ7" s="141"/>
      <c r="ERA7" s="142"/>
      <c r="ERB7" s="143"/>
      <c r="ERC7" s="144"/>
      <c r="ERD7" s="144"/>
      <c r="ERE7" s="140"/>
      <c r="ERF7" s="141"/>
      <c r="ERG7" s="142"/>
      <c r="ERH7" s="143"/>
      <c r="ERI7" s="144"/>
      <c r="ERJ7" s="144"/>
      <c r="ERK7" s="140"/>
      <c r="ERL7" s="141"/>
      <c r="ERM7" s="142"/>
      <c r="ERN7" s="143"/>
      <c r="ERO7" s="144"/>
      <c r="ERP7" s="144"/>
      <c r="ERQ7" s="140"/>
      <c r="ERR7" s="141"/>
      <c r="ERS7" s="142"/>
      <c r="ERT7" s="143"/>
      <c r="ERU7" s="144"/>
      <c r="ERV7" s="144"/>
      <c r="ERW7" s="140"/>
      <c r="ERX7" s="141"/>
      <c r="ERY7" s="142"/>
      <c r="ERZ7" s="143"/>
      <c r="ESA7" s="144"/>
      <c r="ESB7" s="144"/>
      <c r="ESC7" s="140"/>
      <c r="ESD7" s="141"/>
      <c r="ESE7" s="142"/>
      <c r="ESF7" s="143"/>
      <c r="ESG7" s="144"/>
      <c r="ESH7" s="144"/>
      <c r="ESI7" s="140"/>
      <c r="ESJ7" s="141"/>
      <c r="ESK7" s="142"/>
      <c r="ESL7" s="143"/>
      <c r="ESM7" s="144"/>
      <c r="ESN7" s="144"/>
      <c r="ESO7" s="140"/>
      <c r="ESP7" s="141"/>
      <c r="ESQ7" s="142"/>
      <c r="ESR7" s="143"/>
      <c r="ESS7" s="144"/>
      <c r="EST7" s="144"/>
      <c r="ESU7" s="140"/>
      <c r="ESV7" s="141"/>
      <c r="ESW7" s="142"/>
      <c r="ESX7" s="143"/>
      <c r="ESY7" s="144"/>
      <c r="ESZ7" s="144"/>
      <c r="ETA7" s="140"/>
      <c r="ETB7" s="141"/>
      <c r="ETC7" s="142"/>
      <c r="ETD7" s="143"/>
      <c r="ETE7" s="144"/>
      <c r="ETF7" s="144"/>
      <c r="ETG7" s="140"/>
      <c r="ETH7" s="141"/>
      <c r="ETI7" s="142"/>
      <c r="ETJ7" s="143"/>
      <c r="ETK7" s="144"/>
      <c r="ETL7" s="144"/>
      <c r="ETM7" s="140"/>
      <c r="ETN7" s="141"/>
      <c r="ETO7" s="142"/>
      <c r="ETP7" s="143"/>
      <c r="ETQ7" s="144"/>
      <c r="ETR7" s="144"/>
      <c r="ETS7" s="140"/>
      <c r="ETT7" s="141"/>
      <c r="ETU7" s="142"/>
      <c r="ETV7" s="143"/>
      <c r="ETW7" s="144"/>
      <c r="ETX7" s="144"/>
      <c r="ETY7" s="140"/>
      <c r="ETZ7" s="141"/>
      <c r="EUA7" s="142"/>
      <c r="EUB7" s="143"/>
      <c r="EUC7" s="144"/>
      <c r="EUD7" s="144"/>
      <c r="EUE7" s="140"/>
      <c r="EUF7" s="141"/>
      <c r="EUG7" s="142"/>
      <c r="EUH7" s="143"/>
      <c r="EUI7" s="144"/>
      <c r="EUJ7" s="144"/>
      <c r="EUK7" s="140"/>
      <c r="EUL7" s="141"/>
      <c r="EUM7" s="142"/>
      <c r="EUN7" s="143"/>
      <c r="EUO7" s="144"/>
      <c r="EUP7" s="144"/>
      <c r="EUQ7" s="140"/>
      <c r="EUR7" s="141"/>
      <c r="EUS7" s="142"/>
      <c r="EUT7" s="143"/>
      <c r="EUU7" s="144"/>
      <c r="EUV7" s="144"/>
      <c r="EUW7" s="140"/>
      <c r="EUX7" s="141"/>
      <c r="EUY7" s="142"/>
      <c r="EUZ7" s="143"/>
      <c r="EVA7" s="144"/>
      <c r="EVB7" s="144"/>
      <c r="EVC7" s="140"/>
      <c r="EVD7" s="141"/>
      <c r="EVE7" s="142"/>
      <c r="EVF7" s="143"/>
      <c r="EVG7" s="144"/>
      <c r="EVH7" s="144"/>
      <c r="EVI7" s="140"/>
      <c r="EVJ7" s="141"/>
      <c r="EVK7" s="142"/>
      <c r="EVL7" s="143"/>
      <c r="EVM7" s="144"/>
      <c r="EVN7" s="144"/>
      <c r="EVO7" s="140"/>
      <c r="EVP7" s="141"/>
      <c r="EVQ7" s="142"/>
      <c r="EVR7" s="143"/>
      <c r="EVS7" s="144"/>
      <c r="EVT7" s="144"/>
      <c r="EVU7" s="140"/>
      <c r="EVV7" s="141"/>
      <c r="EVW7" s="142"/>
      <c r="EVX7" s="143"/>
      <c r="EVY7" s="144"/>
      <c r="EVZ7" s="144"/>
      <c r="EWA7" s="140"/>
      <c r="EWB7" s="141"/>
      <c r="EWC7" s="142"/>
      <c r="EWD7" s="143"/>
      <c r="EWE7" s="144"/>
      <c r="EWF7" s="144"/>
      <c r="EWG7" s="140"/>
      <c r="EWH7" s="141"/>
      <c r="EWI7" s="142"/>
      <c r="EWJ7" s="143"/>
      <c r="EWK7" s="144"/>
      <c r="EWL7" s="144"/>
      <c r="EWM7" s="140"/>
      <c r="EWN7" s="141"/>
      <c r="EWO7" s="142"/>
      <c r="EWP7" s="143"/>
      <c r="EWQ7" s="144"/>
      <c r="EWR7" s="144"/>
      <c r="EWS7" s="140"/>
      <c r="EWT7" s="141"/>
      <c r="EWU7" s="142"/>
      <c r="EWV7" s="143"/>
      <c r="EWW7" s="144"/>
      <c r="EWX7" s="144"/>
      <c r="EWY7" s="140"/>
      <c r="EWZ7" s="141"/>
      <c r="EXA7" s="142"/>
      <c r="EXB7" s="143"/>
      <c r="EXC7" s="144"/>
      <c r="EXD7" s="144"/>
      <c r="EXE7" s="140"/>
      <c r="EXF7" s="141"/>
      <c r="EXG7" s="142"/>
      <c r="EXH7" s="143"/>
      <c r="EXI7" s="144"/>
      <c r="EXJ7" s="144"/>
      <c r="EXK7" s="140"/>
      <c r="EXL7" s="141"/>
      <c r="EXM7" s="142"/>
      <c r="EXN7" s="143"/>
      <c r="EXO7" s="144"/>
      <c r="EXP7" s="144"/>
      <c r="EXQ7" s="140"/>
      <c r="EXR7" s="141"/>
      <c r="EXS7" s="142"/>
      <c r="EXT7" s="143"/>
      <c r="EXU7" s="144"/>
      <c r="EXV7" s="144"/>
      <c r="EXW7" s="140"/>
      <c r="EXX7" s="141"/>
      <c r="EXY7" s="142"/>
      <c r="EXZ7" s="143"/>
      <c r="EYA7" s="144"/>
      <c r="EYB7" s="144"/>
      <c r="EYC7" s="140"/>
      <c r="EYD7" s="141"/>
      <c r="EYE7" s="142"/>
      <c r="EYF7" s="143"/>
      <c r="EYG7" s="144"/>
      <c r="EYH7" s="144"/>
      <c r="EYI7" s="140"/>
      <c r="EYJ7" s="141"/>
      <c r="EYK7" s="142"/>
      <c r="EYL7" s="143"/>
      <c r="EYM7" s="144"/>
      <c r="EYN7" s="144"/>
      <c r="EYO7" s="140"/>
      <c r="EYP7" s="141"/>
      <c r="EYQ7" s="142"/>
      <c r="EYR7" s="143"/>
      <c r="EYS7" s="144"/>
      <c r="EYT7" s="144"/>
      <c r="EYU7" s="140"/>
      <c r="EYV7" s="141"/>
      <c r="EYW7" s="142"/>
      <c r="EYX7" s="143"/>
      <c r="EYY7" s="144"/>
      <c r="EYZ7" s="144"/>
      <c r="EZA7" s="140"/>
      <c r="EZB7" s="141"/>
      <c r="EZC7" s="142"/>
      <c r="EZD7" s="143"/>
      <c r="EZE7" s="144"/>
      <c r="EZF7" s="144"/>
      <c r="EZG7" s="140"/>
      <c r="EZH7" s="141"/>
      <c r="EZI7" s="142"/>
      <c r="EZJ7" s="143"/>
      <c r="EZK7" s="144"/>
      <c r="EZL7" s="144"/>
      <c r="EZM7" s="140"/>
      <c r="EZN7" s="141"/>
      <c r="EZO7" s="142"/>
      <c r="EZP7" s="143"/>
      <c r="EZQ7" s="144"/>
      <c r="EZR7" s="144"/>
      <c r="EZS7" s="140"/>
      <c r="EZT7" s="141"/>
      <c r="EZU7" s="142"/>
      <c r="EZV7" s="143"/>
      <c r="EZW7" s="144"/>
      <c r="EZX7" s="144"/>
      <c r="EZY7" s="140"/>
      <c r="EZZ7" s="141"/>
      <c r="FAA7" s="142"/>
      <c r="FAB7" s="143"/>
      <c r="FAC7" s="144"/>
      <c r="FAD7" s="144"/>
      <c r="FAE7" s="140"/>
      <c r="FAF7" s="141"/>
      <c r="FAG7" s="142"/>
      <c r="FAH7" s="143"/>
      <c r="FAI7" s="144"/>
      <c r="FAJ7" s="144"/>
      <c r="FAK7" s="140"/>
      <c r="FAL7" s="141"/>
      <c r="FAM7" s="142"/>
      <c r="FAN7" s="143"/>
      <c r="FAO7" s="144"/>
      <c r="FAP7" s="144"/>
      <c r="FAQ7" s="140"/>
      <c r="FAR7" s="141"/>
      <c r="FAS7" s="142"/>
      <c r="FAT7" s="143"/>
      <c r="FAU7" s="144"/>
      <c r="FAV7" s="144"/>
      <c r="FAW7" s="140"/>
      <c r="FAX7" s="141"/>
      <c r="FAY7" s="142"/>
      <c r="FAZ7" s="143"/>
      <c r="FBA7" s="144"/>
      <c r="FBB7" s="144"/>
      <c r="FBC7" s="140"/>
      <c r="FBD7" s="141"/>
      <c r="FBE7" s="142"/>
      <c r="FBF7" s="143"/>
      <c r="FBG7" s="144"/>
      <c r="FBH7" s="144"/>
      <c r="FBI7" s="140"/>
      <c r="FBJ7" s="141"/>
      <c r="FBK7" s="142"/>
      <c r="FBL7" s="143"/>
      <c r="FBM7" s="144"/>
      <c r="FBN7" s="144"/>
      <c r="FBO7" s="140"/>
      <c r="FBP7" s="141"/>
      <c r="FBQ7" s="142"/>
      <c r="FBR7" s="143"/>
      <c r="FBS7" s="144"/>
      <c r="FBT7" s="144"/>
      <c r="FBU7" s="140"/>
      <c r="FBV7" s="141"/>
      <c r="FBW7" s="142"/>
      <c r="FBX7" s="143"/>
      <c r="FBY7" s="144"/>
      <c r="FBZ7" s="144"/>
      <c r="FCA7" s="140"/>
      <c r="FCB7" s="141"/>
      <c r="FCC7" s="142"/>
      <c r="FCD7" s="143"/>
      <c r="FCE7" s="144"/>
      <c r="FCF7" s="144"/>
      <c r="FCG7" s="140"/>
      <c r="FCH7" s="141"/>
      <c r="FCI7" s="142"/>
      <c r="FCJ7" s="143"/>
      <c r="FCK7" s="144"/>
      <c r="FCL7" s="144"/>
      <c r="FCM7" s="140"/>
      <c r="FCN7" s="141"/>
      <c r="FCO7" s="142"/>
      <c r="FCP7" s="143"/>
      <c r="FCQ7" s="144"/>
      <c r="FCR7" s="144"/>
      <c r="FCS7" s="140"/>
      <c r="FCT7" s="141"/>
      <c r="FCU7" s="142"/>
      <c r="FCV7" s="143"/>
      <c r="FCW7" s="144"/>
      <c r="FCX7" s="144"/>
      <c r="FCY7" s="140"/>
      <c r="FCZ7" s="141"/>
      <c r="FDA7" s="142"/>
      <c r="FDB7" s="143"/>
      <c r="FDC7" s="144"/>
      <c r="FDD7" s="144"/>
      <c r="FDE7" s="140"/>
      <c r="FDF7" s="141"/>
      <c r="FDG7" s="142"/>
      <c r="FDH7" s="143"/>
      <c r="FDI7" s="144"/>
      <c r="FDJ7" s="144"/>
      <c r="FDK7" s="140"/>
      <c r="FDL7" s="141"/>
      <c r="FDM7" s="142"/>
      <c r="FDN7" s="143"/>
      <c r="FDO7" s="144"/>
      <c r="FDP7" s="144"/>
      <c r="FDQ7" s="140"/>
      <c r="FDR7" s="141"/>
      <c r="FDS7" s="142"/>
      <c r="FDT7" s="143"/>
      <c r="FDU7" s="144"/>
      <c r="FDV7" s="144"/>
      <c r="FDW7" s="140"/>
      <c r="FDX7" s="141"/>
      <c r="FDY7" s="142"/>
      <c r="FDZ7" s="143"/>
      <c r="FEA7" s="144"/>
      <c r="FEB7" s="144"/>
      <c r="FEC7" s="140"/>
      <c r="FED7" s="141"/>
      <c r="FEE7" s="142"/>
      <c r="FEF7" s="143"/>
      <c r="FEG7" s="144"/>
      <c r="FEH7" s="144"/>
      <c r="FEI7" s="140"/>
      <c r="FEJ7" s="141"/>
      <c r="FEK7" s="142"/>
      <c r="FEL7" s="143"/>
      <c r="FEM7" s="144"/>
      <c r="FEN7" s="144"/>
      <c r="FEO7" s="140"/>
      <c r="FEP7" s="141"/>
      <c r="FEQ7" s="142"/>
      <c r="FER7" s="143"/>
      <c r="FES7" s="144"/>
      <c r="FET7" s="144"/>
      <c r="FEU7" s="140"/>
      <c r="FEV7" s="141"/>
      <c r="FEW7" s="142"/>
      <c r="FEX7" s="143"/>
      <c r="FEY7" s="144"/>
      <c r="FEZ7" s="144"/>
      <c r="FFA7" s="140"/>
      <c r="FFB7" s="141"/>
      <c r="FFC7" s="142"/>
      <c r="FFD7" s="143"/>
      <c r="FFE7" s="144"/>
      <c r="FFF7" s="144"/>
      <c r="FFG7" s="140"/>
      <c r="FFH7" s="141"/>
      <c r="FFI7" s="142"/>
      <c r="FFJ7" s="143"/>
      <c r="FFK7" s="144"/>
      <c r="FFL7" s="144"/>
      <c r="FFM7" s="140"/>
      <c r="FFN7" s="141"/>
      <c r="FFO7" s="142"/>
      <c r="FFP7" s="143"/>
      <c r="FFQ7" s="144"/>
      <c r="FFR7" s="144"/>
      <c r="FFS7" s="140"/>
      <c r="FFT7" s="141"/>
      <c r="FFU7" s="142"/>
      <c r="FFV7" s="143"/>
      <c r="FFW7" s="144"/>
      <c r="FFX7" s="144"/>
      <c r="FFY7" s="140"/>
      <c r="FFZ7" s="141"/>
      <c r="FGA7" s="142"/>
      <c r="FGB7" s="143"/>
      <c r="FGC7" s="144"/>
      <c r="FGD7" s="144"/>
      <c r="FGE7" s="140"/>
      <c r="FGF7" s="141"/>
      <c r="FGG7" s="142"/>
      <c r="FGH7" s="143"/>
      <c r="FGI7" s="144"/>
      <c r="FGJ7" s="144"/>
      <c r="FGK7" s="140"/>
      <c r="FGL7" s="141"/>
      <c r="FGM7" s="142"/>
      <c r="FGN7" s="143"/>
      <c r="FGO7" s="144"/>
      <c r="FGP7" s="144"/>
      <c r="FGQ7" s="140"/>
      <c r="FGR7" s="141"/>
      <c r="FGS7" s="142"/>
      <c r="FGT7" s="143"/>
      <c r="FGU7" s="144"/>
      <c r="FGV7" s="144"/>
      <c r="FGW7" s="140"/>
      <c r="FGX7" s="141"/>
      <c r="FGY7" s="142"/>
      <c r="FGZ7" s="143"/>
      <c r="FHA7" s="144"/>
      <c r="FHB7" s="144"/>
      <c r="FHC7" s="140"/>
      <c r="FHD7" s="141"/>
      <c r="FHE7" s="142"/>
      <c r="FHF7" s="143"/>
      <c r="FHG7" s="144"/>
      <c r="FHH7" s="144"/>
      <c r="FHI7" s="140"/>
      <c r="FHJ7" s="141"/>
      <c r="FHK7" s="142"/>
      <c r="FHL7" s="143"/>
      <c r="FHM7" s="144"/>
      <c r="FHN7" s="144"/>
      <c r="FHO7" s="140"/>
      <c r="FHP7" s="141"/>
      <c r="FHQ7" s="142"/>
      <c r="FHR7" s="143"/>
      <c r="FHS7" s="144"/>
      <c r="FHT7" s="144"/>
      <c r="FHU7" s="140"/>
      <c r="FHV7" s="141"/>
      <c r="FHW7" s="142"/>
      <c r="FHX7" s="143"/>
      <c r="FHY7" s="144"/>
      <c r="FHZ7" s="144"/>
      <c r="FIA7" s="140"/>
      <c r="FIB7" s="141"/>
      <c r="FIC7" s="142"/>
      <c r="FID7" s="143"/>
      <c r="FIE7" s="144"/>
      <c r="FIF7" s="144"/>
      <c r="FIG7" s="140"/>
      <c r="FIH7" s="141"/>
      <c r="FII7" s="142"/>
      <c r="FIJ7" s="143"/>
      <c r="FIK7" s="144"/>
      <c r="FIL7" s="144"/>
      <c r="FIM7" s="140"/>
      <c r="FIN7" s="141"/>
      <c r="FIO7" s="142"/>
      <c r="FIP7" s="143"/>
      <c r="FIQ7" s="144"/>
      <c r="FIR7" s="144"/>
      <c r="FIS7" s="140"/>
      <c r="FIT7" s="141"/>
      <c r="FIU7" s="142"/>
      <c r="FIV7" s="143"/>
      <c r="FIW7" s="144"/>
      <c r="FIX7" s="144"/>
      <c r="FIY7" s="140"/>
      <c r="FIZ7" s="141"/>
      <c r="FJA7" s="142"/>
      <c r="FJB7" s="143"/>
      <c r="FJC7" s="144"/>
      <c r="FJD7" s="144"/>
      <c r="FJE7" s="140"/>
      <c r="FJF7" s="141"/>
      <c r="FJG7" s="142"/>
      <c r="FJH7" s="143"/>
      <c r="FJI7" s="144"/>
      <c r="FJJ7" s="144"/>
      <c r="FJK7" s="140"/>
      <c r="FJL7" s="141"/>
      <c r="FJM7" s="142"/>
      <c r="FJN7" s="143"/>
      <c r="FJO7" s="144"/>
      <c r="FJP7" s="144"/>
      <c r="FJQ7" s="140"/>
      <c r="FJR7" s="141"/>
      <c r="FJS7" s="142"/>
      <c r="FJT7" s="143"/>
      <c r="FJU7" s="144"/>
      <c r="FJV7" s="144"/>
      <c r="FJW7" s="140"/>
      <c r="FJX7" s="141"/>
      <c r="FJY7" s="142"/>
      <c r="FJZ7" s="143"/>
      <c r="FKA7" s="144"/>
      <c r="FKB7" s="144"/>
      <c r="FKC7" s="140"/>
      <c r="FKD7" s="141"/>
      <c r="FKE7" s="142"/>
      <c r="FKF7" s="143"/>
      <c r="FKG7" s="144"/>
      <c r="FKH7" s="144"/>
      <c r="FKI7" s="140"/>
      <c r="FKJ7" s="141"/>
      <c r="FKK7" s="142"/>
      <c r="FKL7" s="143"/>
      <c r="FKM7" s="144"/>
      <c r="FKN7" s="144"/>
      <c r="FKO7" s="140"/>
      <c r="FKP7" s="141"/>
      <c r="FKQ7" s="142"/>
      <c r="FKR7" s="143"/>
      <c r="FKS7" s="144"/>
      <c r="FKT7" s="144"/>
      <c r="FKU7" s="140"/>
      <c r="FKV7" s="141"/>
      <c r="FKW7" s="142"/>
      <c r="FKX7" s="143"/>
      <c r="FKY7" s="144"/>
      <c r="FKZ7" s="144"/>
      <c r="FLA7" s="140"/>
      <c r="FLB7" s="141"/>
      <c r="FLC7" s="142"/>
      <c r="FLD7" s="143"/>
      <c r="FLE7" s="144"/>
      <c r="FLF7" s="144"/>
      <c r="FLG7" s="140"/>
      <c r="FLH7" s="141"/>
      <c r="FLI7" s="142"/>
      <c r="FLJ7" s="143"/>
      <c r="FLK7" s="144"/>
      <c r="FLL7" s="144"/>
      <c r="FLM7" s="140"/>
      <c r="FLN7" s="141"/>
      <c r="FLO7" s="142"/>
      <c r="FLP7" s="143"/>
      <c r="FLQ7" s="144"/>
      <c r="FLR7" s="144"/>
      <c r="FLS7" s="140"/>
      <c r="FLT7" s="141"/>
      <c r="FLU7" s="142"/>
      <c r="FLV7" s="143"/>
      <c r="FLW7" s="144"/>
      <c r="FLX7" s="144"/>
      <c r="FLY7" s="140"/>
      <c r="FLZ7" s="141"/>
      <c r="FMA7" s="142"/>
      <c r="FMB7" s="143"/>
      <c r="FMC7" s="144"/>
      <c r="FMD7" s="144"/>
      <c r="FME7" s="140"/>
      <c r="FMF7" s="141"/>
      <c r="FMG7" s="142"/>
      <c r="FMH7" s="143"/>
      <c r="FMI7" s="144"/>
      <c r="FMJ7" s="144"/>
      <c r="FMK7" s="140"/>
      <c r="FML7" s="141"/>
      <c r="FMM7" s="142"/>
      <c r="FMN7" s="143"/>
      <c r="FMO7" s="144"/>
      <c r="FMP7" s="144"/>
      <c r="FMQ7" s="140"/>
      <c r="FMR7" s="141"/>
      <c r="FMS7" s="142"/>
      <c r="FMT7" s="143"/>
      <c r="FMU7" s="144"/>
      <c r="FMV7" s="144"/>
      <c r="FMW7" s="140"/>
      <c r="FMX7" s="141"/>
      <c r="FMY7" s="142"/>
      <c r="FMZ7" s="143"/>
      <c r="FNA7" s="144"/>
      <c r="FNB7" s="144"/>
      <c r="FNC7" s="140"/>
      <c r="FND7" s="141"/>
      <c r="FNE7" s="142"/>
      <c r="FNF7" s="143"/>
      <c r="FNG7" s="144"/>
      <c r="FNH7" s="144"/>
      <c r="FNI7" s="140"/>
      <c r="FNJ7" s="141"/>
      <c r="FNK7" s="142"/>
      <c r="FNL7" s="143"/>
      <c r="FNM7" s="144"/>
      <c r="FNN7" s="144"/>
      <c r="FNO7" s="140"/>
      <c r="FNP7" s="141"/>
      <c r="FNQ7" s="142"/>
      <c r="FNR7" s="143"/>
      <c r="FNS7" s="144"/>
      <c r="FNT7" s="144"/>
      <c r="FNU7" s="140"/>
      <c r="FNV7" s="141"/>
      <c r="FNW7" s="142"/>
      <c r="FNX7" s="143"/>
      <c r="FNY7" s="144"/>
      <c r="FNZ7" s="144"/>
      <c r="FOA7" s="140"/>
      <c r="FOB7" s="141"/>
      <c r="FOC7" s="142"/>
      <c r="FOD7" s="143"/>
      <c r="FOE7" s="144"/>
      <c r="FOF7" s="144"/>
      <c r="FOG7" s="140"/>
      <c r="FOH7" s="141"/>
      <c r="FOI7" s="142"/>
      <c r="FOJ7" s="143"/>
      <c r="FOK7" s="144"/>
      <c r="FOL7" s="144"/>
      <c r="FOM7" s="140"/>
      <c r="FON7" s="141"/>
      <c r="FOO7" s="142"/>
      <c r="FOP7" s="143"/>
      <c r="FOQ7" s="144"/>
      <c r="FOR7" s="144"/>
      <c r="FOS7" s="140"/>
      <c r="FOT7" s="141"/>
      <c r="FOU7" s="142"/>
      <c r="FOV7" s="143"/>
      <c r="FOW7" s="144"/>
      <c r="FOX7" s="144"/>
      <c r="FOY7" s="140"/>
      <c r="FOZ7" s="141"/>
      <c r="FPA7" s="142"/>
      <c r="FPB7" s="143"/>
      <c r="FPC7" s="144"/>
      <c r="FPD7" s="144"/>
      <c r="FPE7" s="140"/>
      <c r="FPF7" s="141"/>
      <c r="FPG7" s="142"/>
      <c r="FPH7" s="143"/>
      <c r="FPI7" s="144"/>
      <c r="FPJ7" s="144"/>
      <c r="FPK7" s="140"/>
      <c r="FPL7" s="141"/>
      <c r="FPM7" s="142"/>
      <c r="FPN7" s="143"/>
      <c r="FPO7" s="144"/>
      <c r="FPP7" s="144"/>
      <c r="FPQ7" s="140"/>
      <c r="FPR7" s="141"/>
      <c r="FPS7" s="142"/>
      <c r="FPT7" s="143"/>
      <c r="FPU7" s="144"/>
      <c r="FPV7" s="144"/>
      <c r="FPW7" s="140"/>
      <c r="FPX7" s="141"/>
      <c r="FPY7" s="142"/>
      <c r="FPZ7" s="143"/>
      <c r="FQA7" s="144"/>
      <c r="FQB7" s="144"/>
      <c r="FQC7" s="140"/>
      <c r="FQD7" s="141"/>
      <c r="FQE7" s="142"/>
      <c r="FQF7" s="143"/>
      <c r="FQG7" s="144"/>
      <c r="FQH7" s="144"/>
      <c r="FQI7" s="140"/>
      <c r="FQJ7" s="141"/>
      <c r="FQK7" s="142"/>
      <c r="FQL7" s="143"/>
      <c r="FQM7" s="144"/>
      <c r="FQN7" s="144"/>
      <c r="FQO7" s="140"/>
      <c r="FQP7" s="141"/>
      <c r="FQQ7" s="142"/>
      <c r="FQR7" s="143"/>
      <c r="FQS7" s="144"/>
      <c r="FQT7" s="144"/>
      <c r="FQU7" s="140"/>
      <c r="FQV7" s="141"/>
      <c r="FQW7" s="142"/>
      <c r="FQX7" s="143"/>
      <c r="FQY7" s="144"/>
      <c r="FQZ7" s="144"/>
      <c r="FRA7" s="140"/>
      <c r="FRB7" s="141"/>
      <c r="FRC7" s="142"/>
      <c r="FRD7" s="143"/>
      <c r="FRE7" s="144"/>
      <c r="FRF7" s="144"/>
      <c r="FRG7" s="140"/>
      <c r="FRH7" s="141"/>
      <c r="FRI7" s="142"/>
      <c r="FRJ7" s="143"/>
      <c r="FRK7" s="144"/>
      <c r="FRL7" s="144"/>
      <c r="FRM7" s="140"/>
      <c r="FRN7" s="141"/>
      <c r="FRO7" s="142"/>
      <c r="FRP7" s="143"/>
      <c r="FRQ7" s="144"/>
      <c r="FRR7" s="144"/>
      <c r="FRS7" s="140"/>
      <c r="FRT7" s="141"/>
      <c r="FRU7" s="142"/>
      <c r="FRV7" s="143"/>
      <c r="FRW7" s="144"/>
      <c r="FRX7" s="144"/>
      <c r="FRY7" s="140"/>
      <c r="FRZ7" s="141"/>
      <c r="FSA7" s="142"/>
      <c r="FSB7" s="143"/>
      <c r="FSC7" s="144"/>
      <c r="FSD7" s="144"/>
      <c r="FSE7" s="140"/>
      <c r="FSF7" s="141"/>
      <c r="FSG7" s="142"/>
      <c r="FSH7" s="143"/>
      <c r="FSI7" s="144"/>
      <c r="FSJ7" s="144"/>
      <c r="FSK7" s="140"/>
      <c r="FSL7" s="141"/>
      <c r="FSM7" s="142"/>
      <c r="FSN7" s="143"/>
      <c r="FSO7" s="144"/>
      <c r="FSP7" s="144"/>
      <c r="FSQ7" s="140"/>
      <c r="FSR7" s="141"/>
      <c r="FSS7" s="142"/>
      <c r="FST7" s="143"/>
      <c r="FSU7" s="144"/>
      <c r="FSV7" s="144"/>
      <c r="FSW7" s="140"/>
      <c r="FSX7" s="141"/>
      <c r="FSY7" s="142"/>
      <c r="FSZ7" s="143"/>
      <c r="FTA7" s="144"/>
      <c r="FTB7" s="144"/>
      <c r="FTC7" s="140"/>
      <c r="FTD7" s="141"/>
      <c r="FTE7" s="142"/>
      <c r="FTF7" s="143"/>
      <c r="FTG7" s="144"/>
      <c r="FTH7" s="144"/>
      <c r="FTI7" s="140"/>
      <c r="FTJ7" s="141"/>
      <c r="FTK7" s="142"/>
      <c r="FTL7" s="143"/>
      <c r="FTM7" s="144"/>
      <c r="FTN7" s="144"/>
      <c r="FTO7" s="140"/>
      <c r="FTP7" s="141"/>
      <c r="FTQ7" s="142"/>
      <c r="FTR7" s="143"/>
      <c r="FTS7" s="144"/>
      <c r="FTT7" s="144"/>
      <c r="FTU7" s="140"/>
      <c r="FTV7" s="141"/>
      <c r="FTW7" s="142"/>
      <c r="FTX7" s="143"/>
      <c r="FTY7" s="144"/>
      <c r="FTZ7" s="144"/>
      <c r="FUA7" s="140"/>
      <c r="FUB7" s="141"/>
      <c r="FUC7" s="142"/>
      <c r="FUD7" s="143"/>
      <c r="FUE7" s="144"/>
      <c r="FUF7" s="144"/>
      <c r="FUG7" s="140"/>
      <c r="FUH7" s="141"/>
      <c r="FUI7" s="142"/>
      <c r="FUJ7" s="143"/>
      <c r="FUK7" s="144"/>
      <c r="FUL7" s="144"/>
      <c r="FUM7" s="140"/>
      <c r="FUN7" s="141"/>
      <c r="FUO7" s="142"/>
      <c r="FUP7" s="143"/>
      <c r="FUQ7" s="144"/>
      <c r="FUR7" s="144"/>
      <c r="FUS7" s="140"/>
      <c r="FUT7" s="141"/>
      <c r="FUU7" s="142"/>
      <c r="FUV7" s="143"/>
      <c r="FUW7" s="144"/>
      <c r="FUX7" s="144"/>
      <c r="FUY7" s="140"/>
      <c r="FUZ7" s="141"/>
      <c r="FVA7" s="142"/>
      <c r="FVB7" s="143"/>
      <c r="FVC7" s="144"/>
      <c r="FVD7" s="144"/>
      <c r="FVE7" s="140"/>
      <c r="FVF7" s="141"/>
      <c r="FVG7" s="142"/>
      <c r="FVH7" s="143"/>
      <c r="FVI7" s="144"/>
      <c r="FVJ7" s="144"/>
      <c r="FVK7" s="140"/>
      <c r="FVL7" s="141"/>
      <c r="FVM7" s="142"/>
      <c r="FVN7" s="143"/>
      <c r="FVO7" s="144"/>
      <c r="FVP7" s="144"/>
      <c r="FVQ7" s="140"/>
      <c r="FVR7" s="141"/>
      <c r="FVS7" s="142"/>
      <c r="FVT7" s="143"/>
      <c r="FVU7" s="144"/>
      <c r="FVV7" s="144"/>
      <c r="FVW7" s="140"/>
      <c r="FVX7" s="141"/>
      <c r="FVY7" s="142"/>
      <c r="FVZ7" s="143"/>
      <c r="FWA7" s="144"/>
      <c r="FWB7" s="144"/>
      <c r="FWC7" s="140"/>
      <c r="FWD7" s="141"/>
      <c r="FWE7" s="142"/>
      <c r="FWF7" s="143"/>
      <c r="FWG7" s="144"/>
      <c r="FWH7" s="144"/>
      <c r="FWI7" s="140"/>
      <c r="FWJ7" s="141"/>
      <c r="FWK7" s="142"/>
      <c r="FWL7" s="143"/>
      <c r="FWM7" s="144"/>
      <c r="FWN7" s="144"/>
      <c r="FWO7" s="140"/>
      <c r="FWP7" s="141"/>
      <c r="FWQ7" s="142"/>
      <c r="FWR7" s="143"/>
      <c r="FWS7" s="144"/>
      <c r="FWT7" s="144"/>
      <c r="FWU7" s="140"/>
      <c r="FWV7" s="141"/>
      <c r="FWW7" s="142"/>
      <c r="FWX7" s="143"/>
      <c r="FWY7" s="144"/>
      <c r="FWZ7" s="144"/>
      <c r="FXA7" s="140"/>
      <c r="FXB7" s="141"/>
      <c r="FXC7" s="142"/>
      <c r="FXD7" s="143"/>
      <c r="FXE7" s="144"/>
      <c r="FXF7" s="144"/>
      <c r="FXG7" s="140"/>
      <c r="FXH7" s="141"/>
      <c r="FXI7" s="142"/>
      <c r="FXJ7" s="143"/>
      <c r="FXK7" s="144"/>
      <c r="FXL7" s="144"/>
      <c r="FXM7" s="140"/>
      <c r="FXN7" s="141"/>
      <c r="FXO7" s="142"/>
      <c r="FXP7" s="143"/>
      <c r="FXQ7" s="144"/>
      <c r="FXR7" s="144"/>
      <c r="FXS7" s="140"/>
      <c r="FXT7" s="141"/>
      <c r="FXU7" s="142"/>
      <c r="FXV7" s="143"/>
      <c r="FXW7" s="144"/>
      <c r="FXX7" s="144"/>
      <c r="FXY7" s="140"/>
      <c r="FXZ7" s="141"/>
      <c r="FYA7" s="142"/>
      <c r="FYB7" s="143"/>
      <c r="FYC7" s="144"/>
      <c r="FYD7" s="144"/>
      <c r="FYE7" s="140"/>
      <c r="FYF7" s="141"/>
      <c r="FYG7" s="142"/>
      <c r="FYH7" s="143"/>
      <c r="FYI7" s="144"/>
      <c r="FYJ7" s="144"/>
      <c r="FYK7" s="140"/>
      <c r="FYL7" s="141"/>
      <c r="FYM7" s="142"/>
      <c r="FYN7" s="143"/>
      <c r="FYO7" s="144"/>
      <c r="FYP7" s="144"/>
      <c r="FYQ7" s="140"/>
      <c r="FYR7" s="141"/>
      <c r="FYS7" s="142"/>
      <c r="FYT7" s="143"/>
      <c r="FYU7" s="144"/>
      <c r="FYV7" s="144"/>
      <c r="FYW7" s="140"/>
      <c r="FYX7" s="141"/>
      <c r="FYY7" s="142"/>
      <c r="FYZ7" s="143"/>
      <c r="FZA7" s="144"/>
      <c r="FZB7" s="144"/>
      <c r="FZC7" s="140"/>
      <c r="FZD7" s="141"/>
      <c r="FZE7" s="142"/>
      <c r="FZF7" s="143"/>
      <c r="FZG7" s="144"/>
      <c r="FZH7" s="144"/>
      <c r="FZI7" s="140"/>
      <c r="FZJ7" s="141"/>
      <c r="FZK7" s="142"/>
      <c r="FZL7" s="143"/>
      <c r="FZM7" s="144"/>
      <c r="FZN7" s="144"/>
      <c r="FZO7" s="140"/>
      <c r="FZP7" s="141"/>
      <c r="FZQ7" s="142"/>
      <c r="FZR7" s="143"/>
      <c r="FZS7" s="144"/>
      <c r="FZT7" s="144"/>
      <c r="FZU7" s="140"/>
      <c r="FZV7" s="141"/>
      <c r="FZW7" s="142"/>
      <c r="FZX7" s="143"/>
      <c r="FZY7" s="144"/>
      <c r="FZZ7" s="144"/>
      <c r="GAA7" s="140"/>
      <c r="GAB7" s="141"/>
      <c r="GAC7" s="142"/>
      <c r="GAD7" s="143"/>
      <c r="GAE7" s="144"/>
      <c r="GAF7" s="144"/>
      <c r="GAG7" s="140"/>
      <c r="GAH7" s="141"/>
      <c r="GAI7" s="142"/>
      <c r="GAJ7" s="143"/>
      <c r="GAK7" s="144"/>
      <c r="GAL7" s="144"/>
      <c r="GAM7" s="140"/>
      <c r="GAN7" s="141"/>
      <c r="GAO7" s="142"/>
      <c r="GAP7" s="143"/>
      <c r="GAQ7" s="144"/>
      <c r="GAR7" s="144"/>
      <c r="GAS7" s="140"/>
      <c r="GAT7" s="141"/>
      <c r="GAU7" s="142"/>
      <c r="GAV7" s="143"/>
      <c r="GAW7" s="144"/>
      <c r="GAX7" s="144"/>
      <c r="GAY7" s="140"/>
      <c r="GAZ7" s="141"/>
      <c r="GBA7" s="142"/>
      <c r="GBB7" s="143"/>
      <c r="GBC7" s="144"/>
      <c r="GBD7" s="144"/>
      <c r="GBE7" s="140"/>
      <c r="GBF7" s="141"/>
      <c r="GBG7" s="142"/>
      <c r="GBH7" s="143"/>
      <c r="GBI7" s="144"/>
      <c r="GBJ7" s="144"/>
      <c r="GBK7" s="140"/>
      <c r="GBL7" s="141"/>
      <c r="GBM7" s="142"/>
      <c r="GBN7" s="143"/>
      <c r="GBO7" s="144"/>
      <c r="GBP7" s="144"/>
      <c r="GBQ7" s="140"/>
      <c r="GBR7" s="141"/>
      <c r="GBS7" s="142"/>
      <c r="GBT7" s="143"/>
      <c r="GBU7" s="144"/>
      <c r="GBV7" s="144"/>
      <c r="GBW7" s="140"/>
      <c r="GBX7" s="141"/>
      <c r="GBY7" s="142"/>
      <c r="GBZ7" s="143"/>
      <c r="GCA7" s="144"/>
      <c r="GCB7" s="144"/>
      <c r="GCC7" s="140"/>
      <c r="GCD7" s="141"/>
      <c r="GCE7" s="142"/>
      <c r="GCF7" s="143"/>
      <c r="GCG7" s="144"/>
      <c r="GCH7" s="144"/>
      <c r="GCI7" s="140"/>
      <c r="GCJ7" s="141"/>
      <c r="GCK7" s="142"/>
      <c r="GCL7" s="143"/>
      <c r="GCM7" s="144"/>
      <c r="GCN7" s="144"/>
      <c r="GCO7" s="140"/>
      <c r="GCP7" s="141"/>
      <c r="GCQ7" s="142"/>
      <c r="GCR7" s="143"/>
      <c r="GCS7" s="144"/>
      <c r="GCT7" s="144"/>
      <c r="GCU7" s="140"/>
      <c r="GCV7" s="141"/>
      <c r="GCW7" s="142"/>
      <c r="GCX7" s="143"/>
      <c r="GCY7" s="144"/>
      <c r="GCZ7" s="144"/>
      <c r="GDA7" s="140"/>
      <c r="GDB7" s="141"/>
      <c r="GDC7" s="142"/>
      <c r="GDD7" s="143"/>
      <c r="GDE7" s="144"/>
      <c r="GDF7" s="144"/>
      <c r="GDG7" s="140"/>
      <c r="GDH7" s="141"/>
      <c r="GDI7" s="142"/>
      <c r="GDJ7" s="143"/>
      <c r="GDK7" s="144"/>
      <c r="GDL7" s="144"/>
      <c r="GDM7" s="140"/>
      <c r="GDN7" s="141"/>
      <c r="GDO7" s="142"/>
      <c r="GDP7" s="143"/>
      <c r="GDQ7" s="144"/>
      <c r="GDR7" s="144"/>
      <c r="GDS7" s="140"/>
      <c r="GDT7" s="141"/>
      <c r="GDU7" s="142"/>
      <c r="GDV7" s="143"/>
      <c r="GDW7" s="144"/>
      <c r="GDX7" s="144"/>
      <c r="GDY7" s="140"/>
      <c r="GDZ7" s="141"/>
      <c r="GEA7" s="142"/>
      <c r="GEB7" s="143"/>
      <c r="GEC7" s="144"/>
      <c r="GED7" s="144"/>
      <c r="GEE7" s="140"/>
      <c r="GEF7" s="141"/>
      <c r="GEG7" s="142"/>
      <c r="GEH7" s="143"/>
      <c r="GEI7" s="144"/>
      <c r="GEJ7" s="144"/>
      <c r="GEK7" s="140"/>
      <c r="GEL7" s="141"/>
      <c r="GEM7" s="142"/>
      <c r="GEN7" s="143"/>
      <c r="GEO7" s="144"/>
      <c r="GEP7" s="144"/>
      <c r="GEQ7" s="140"/>
      <c r="GER7" s="141"/>
      <c r="GES7" s="142"/>
      <c r="GET7" s="143"/>
      <c r="GEU7" s="144"/>
      <c r="GEV7" s="144"/>
      <c r="GEW7" s="140"/>
      <c r="GEX7" s="141"/>
      <c r="GEY7" s="142"/>
      <c r="GEZ7" s="143"/>
      <c r="GFA7" s="144"/>
      <c r="GFB7" s="144"/>
      <c r="GFC7" s="140"/>
      <c r="GFD7" s="141"/>
      <c r="GFE7" s="142"/>
      <c r="GFF7" s="143"/>
      <c r="GFG7" s="144"/>
      <c r="GFH7" s="144"/>
      <c r="GFI7" s="140"/>
      <c r="GFJ7" s="141"/>
      <c r="GFK7" s="142"/>
      <c r="GFL7" s="143"/>
      <c r="GFM7" s="144"/>
      <c r="GFN7" s="144"/>
      <c r="GFO7" s="140"/>
      <c r="GFP7" s="141"/>
      <c r="GFQ7" s="142"/>
      <c r="GFR7" s="143"/>
      <c r="GFS7" s="144"/>
      <c r="GFT7" s="144"/>
      <c r="GFU7" s="140"/>
      <c r="GFV7" s="141"/>
      <c r="GFW7" s="142"/>
      <c r="GFX7" s="143"/>
      <c r="GFY7" s="144"/>
      <c r="GFZ7" s="144"/>
      <c r="GGA7" s="140"/>
      <c r="GGB7" s="141"/>
      <c r="GGC7" s="142"/>
      <c r="GGD7" s="143"/>
      <c r="GGE7" s="144"/>
      <c r="GGF7" s="144"/>
      <c r="GGG7" s="140"/>
      <c r="GGH7" s="141"/>
      <c r="GGI7" s="142"/>
      <c r="GGJ7" s="143"/>
      <c r="GGK7" s="144"/>
      <c r="GGL7" s="144"/>
      <c r="GGM7" s="140"/>
      <c r="GGN7" s="141"/>
      <c r="GGO7" s="142"/>
      <c r="GGP7" s="143"/>
      <c r="GGQ7" s="144"/>
      <c r="GGR7" s="144"/>
      <c r="GGS7" s="140"/>
      <c r="GGT7" s="141"/>
      <c r="GGU7" s="142"/>
      <c r="GGV7" s="143"/>
      <c r="GGW7" s="144"/>
      <c r="GGX7" s="144"/>
      <c r="GGY7" s="140"/>
      <c r="GGZ7" s="141"/>
      <c r="GHA7" s="142"/>
      <c r="GHB7" s="143"/>
      <c r="GHC7" s="144"/>
      <c r="GHD7" s="144"/>
      <c r="GHE7" s="140"/>
      <c r="GHF7" s="141"/>
      <c r="GHG7" s="142"/>
      <c r="GHH7" s="143"/>
      <c r="GHI7" s="144"/>
      <c r="GHJ7" s="144"/>
      <c r="GHK7" s="140"/>
      <c r="GHL7" s="141"/>
      <c r="GHM7" s="142"/>
      <c r="GHN7" s="143"/>
      <c r="GHO7" s="144"/>
      <c r="GHP7" s="144"/>
      <c r="GHQ7" s="140"/>
      <c r="GHR7" s="141"/>
      <c r="GHS7" s="142"/>
      <c r="GHT7" s="143"/>
      <c r="GHU7" s="144"/>
      <c r="GHV7" s="144"/>
      <c r="GHW7" s="140"/>
      <c r="GHX7" s="141"/>
      <c r="GHY7" s="142"/>
      <c r="GHZ7" s="143"/>
      <c r="GIA7" s="144"/>
      <c r="GIB7" s="144"/>
      <c r="GIC7" s="140"/>
      <c r="GID7" s="141"/>
      <c r="GIE7" s="142"/>
      <c r="GIF7" s="143"/>
      <c r="GIG7" s="144"/>
      <c r="GIH7" s="144"/>
      <c r="GII7" s="140"/>
      <c r="GIJ7" s="141"/>
      <c r="GIK7" s="142"/>
      <c r="GIL7" s="143"/>
      <c r="GIM7" s="144"/>
      <c r="GIN7" s="144"/>
      <c r="GIO7" s="140"/>
      <c r="GIP7" s="141"/>
      <c r="GIQ7" s="142"/>
      <c r="GIR7" s="143"/>
      <c r="GIS7" s="144"/>
      <c r="GIT7" s="144"/>
      <c r="GIU7" s="140"/>
      <c r="GIV7" s="141"/>
      <c r="GIW7" s="142"/>
      <c r="GIX7" s="143"/>
      <c r="GIY7" s="144"/>
      <c r="GIZ7" s="144"/>
      <c r="GJA7" s="140"/>
      <c r="GJB7" s="141"/>
      <c r="GJC7" s="142"/>
      <c r="GJD7" s="143"/>
      <c r="GJE7" s="144"/>
      <c r="GJF7" s="144"/>
      <c r="GJG7" s="140"/>
      <c r="GJH7" s="141"/>
      <c r="GJI7" s="142"/>
      <c r="GJJ7" s="143"/>
      <c r="GJK7" s="144"/>
      <c r="GJL7" s="144"/>
      <c r="GJM7" s="140"/>
      <c r="GJN7" s="141"/>
      <c r="GJO7" s="142"/>
      <c r="GJP7" s="143"/>
      <c r="GJQ7" s="144"/>
      <c r="GJR7" s="144"/>
      <c r="GJS7" s="140"/>
      <c r="GJT7" s="141"/>
      <c r="GJU7" s="142"/>
      <c r="GJV7" s="143"/>
      <c r="GJW7" s="144"/>
      <c r="GJX7" s="144"/>
      <c r="GJY7" s="140"/>
      <c r="GJZ7" s="141"/>
      <c r="GKA7" s="142"/>
      <c r="GKB7" s="143"/>
      <c r="GKC7" s="144"/>
      <c r="GKD7" s="144"/>
      <c r="GKE7" s="140"/>
      <c r="GKF7" s="141"/>
      <c r="GKG7" s="142"/>
      <c r="GKH7" s="143"/>
      <c r="GKI7" s="144"/>
      <c r="GKJ7" s="144"/>
      <c r="GKK7" s="140"/>
      <c r="GKL7" s="141"/>
      <c r="GKM7" s="142"/>
      <c r="GKN7" s="143"/>
      <c r="GKO7" s="144"/>
      <c r="GKP7" s="144"/>
      <c r="GKQ7" s="140"/>
      <c r="GKR7" s="141"/>
      <c r="GKS7" s="142"/>
      <c r="GKT7" s="143"/>
      <c r="GKU7" s="144"/>
      <c r="GKV7" s="144"/>
      <c r="GKW7" s="140"/>
      <c r="GKX7" s="141"/>
      <c r="GKY7" s="142"/>
      <c r="GKZ7" s="143"/>
      <c r="GLA7" s="144"/>
      <c r="GLB7" s="144"/>
      <c r="GLC7" s="140"/>
      <c r="GLD7" s="141"/>
      <c r="GLE7" s="142"/>
      <c r="GLF7" s="143"/>
      <c r="GLG7" s="144"/>
      <c r="GLH7" s="144"/>
      <c r="GLI7" s="140"/>
      <c r="GLJ7" s="141"/>
      <c r="GLK7" s="142"/>
      <c r="GLL7" s="143"/>
      <c r="GLM7" s="144"/>
      <c r="GLN7" s="144"/>
      <c r="GLO7" s="140"/>
      <c r="GLP7" s="141"/>
      <c r="GLQ7" s="142"/>
      <c r="GLR7" s="143"/>
      <c r="GLS7" s="144"/>
      <c r="GLT7" s="144"/>
      <c r="GLU7" s="140"/>
      <c r="GLV7" s="141"/>
      <c r="GLW7" s="142"/>
      <c r="GLX7" s="143"/>
      <c r="GLY7" s="144"/>
      <c r="GLZ7" s="144"/>
      <c r="GMA7" s="140"/>
      <c r="GMB7" s="141"/>
      <c r="GMC7" s="142"/>
      <c r="GMD7" s="143"/>
      <c r="GME7" s="144"/>
      <c r="GMF7" s="144"/>
      <c r="GMG7" s="140"/>
      <c r="GMH7" s="141"/>
      <c r="GMI7" s="142"/>
      <c r="GMJ7" s="143"/>
      <c r="GMK7" s="144"/>
      <c r="GML7" s="144"/>
      <c r="GMM7" s="140"/>
      <c r="GMN7" s="141"/>
      <c r="GMO7" s="142"/>
      <c r="GMP7" s="143"/>
      <c r="GMQ7" s="144"/>
      <c r="GMR7" s="144"/>
      <c r="GMS7" s="140"/>
      <c r="GMT7" s="141"/>
      <c r="GMU7" s="142"/>
      <c r="GMV7" s="143"/>
      <c r="GMW7" s="144"/>
      <c r="GMX7" s="144"/>
      <c r="GMY7" s="140"/>
      <c r="GMZ7" s="141"/>
      <c r="GNA7" s="142"/>
      <c r="GNB7" s="143"/>
      <c r="GNC7" s="144"/>
      <c r="GND7" s="144"/>
      <c r="GNE7" s="140"/>
      <c r="GNF7" s="141"/>
      <c r="GNG7" s="142"/>
      <c r="GNH7" s="143"/>
      <c r="GNI7" s="144"/>
      <c r="GNJ7" s="144"/>
      <c r="GNK7" s="140"/>
      <c r="GNL7" s="141"/>
      <c r="GNM7" s="142"/>
      <c r="GNN7" s="143"/>
      <c r="GNO7" s="144"/>
      <c r="GNP7" s="144"/>
      <c r="GNQ7" s="140"/>
      <c r="GNR7" s="141"/>
      <c r="GNS7" s="142"/>
      <c r="GNT7" s="143"/>
      <c r="GNU7" s="144"/>
      <c r="GNV7" s="144"/>
      <c r="GNW7" s="140"/>
      <c r="GNX7" s="141"/>
      <c r="GNY7" s="142"/>
      <c r="GNZ7" s="143"/>
      <c r="GOA7" s="144"/>
      <c r="GOB7" s="144"/>
      <c r="GOC7" s="140"/>
      <c r="GOD7" s="141"/>
      <c r="GOE7" s="142"/>
      <c r="GOF7" s="143"/>
      <c r="GOG7" s="144"/>
      <c r="GOH7" s="144"/>
      <c r="GOI7" s="140"/>
      <c r="GOJ7" s="141"/>
      <c r="GOK7" s="142"/>
      <c r="GOL7" s="143"/>
      <c r="GOM7" s="144"/>
      <c r="GON7" s="144"/>
      <c r="GOO7" s="140"/>
      <c r="GOP7" s="141"/>
      <c r="GOQ7" s="142"/>
      <c r="GOR7" s="143"/>
      <c r="GOS7" s="144"/>
      <c r="GOT7" s="144"/>
      <c r="GOU7" s="140"/>
      <c r="GOV7" s="141"/>
      <c r="GOW7" s="142"/>
      <c r="GOX7" s="143"/>
      <c r="GOY7" s="144"/>
      <c r="GOZ7" s="144"/>
      <c r="GPA7" s="140"/>
      <c r="GPB7" s="141"/>
      <c r="GPC7" s="142"/>
      <c r="GPD7" s="143"/>
      <c r="GPE7" s="144"/>
      <c r="GPF7" s="144"/>
      <c r="GPG7" s="140"/>
      <c r="GPH7" s="141"/>
      <c r="GPI7" s="142"/>
      <c r="GPJ7" s="143"/>
      <c r="GPK7" s="144"/>
      <c r="GPL7" s="144"/>
      <c r="GPM7" s="140"/>
      <c r="GPN7" s="141"/>
      <c r="GPO7" s="142"/>
      <c r="GPP7" s="143"/>
      <c r="GPQ7" s="144"/>
      <c r="GPR7" s="144"/>
      <c r="GPS7" s="140"/>
      <c r="GPT7" s="141"/>
      <c r="GPU7" s="142"/>
      <c r="GPV7" s="143"/>
      <c r="GPW7" s="144"/>
      <c r="GPX7" s="144"/>
      <c r="GPY7" s="140"/>
      <c r="GPZ7" s="141"/>
      <c r="GQA7" s="142"/>
      <c r="GQB7" s="143"/>
      <c r="GQC7" s="144"/>
      <c r="GQD7" s="144"/>
      <c r="GQE7" s="140"/>
      <c r="GQF7" s="141"/>
      <c r="GQG7" s="142"/>
      <c r="GQH7" s="143"/>
      <c r="GQI7" s="144"/>
      <c r="GQJ7" s="144"/>
      <c r="GQK7" s="140"/>
      <c r="GQL7" s="141"/>
      <c r="GQM7" s="142"/>
      <c r="GQN7" s="143"/>
      <c r="GQO7" s="144"/>
      <c r="GQP7" s="144"/>
      <c r="GQQ7" s="140"/>
      <c r="GQR7" s="141"/>
      <c r="GQS7" s="142"/>
      <c r="GQT7" s="143"/>
      <c r="GQU7" s="144"/>
      <c r="GQV7" s="144"/>
      <c r="GQW7" s="140"/>
      <c r="GQX7" s="141"/>
      <c r="GQY7" s="142"/>
      <c r="GQZ7" s="143"/>
      <c r="GRA7" s="144"/>
      <c r="GRB7" s="144"/>
      <c r="GRC7" s="140"/>
      <c r="GRD7" s="141"/>
      <c r="GRE7" s="142"/>
      <c r="GRF7" s="143"/>
      <c r="GRG7" s="144"/>
      <c r="GRH7" s="144"/>
      <c r="GRI7" s="140"/>
      <c r="GRJ7" s="141"/>
      <c r="GRK7" s="142"/>
      <c r="GRL7" s="143"/>
      <c r="GRM7" s="144"/>
      <c r="GRN7" s="144"/>
      <c r="GRO7" s="140"/>
      <c r="GRP7" s="141"/>
      <c r="GRQ7" s="142"/>
      <c r="GRR7" s="143"/>
      <c r="GRS7" s="144"/>
      <c r="GRT7" s="144"/>
      <c r="GRU7" s="140"/>
      <c r="GRV7" s="141"/>
      <c r="GRW7" s="142"/>
      <c r="GRX7" s="143"/>
      <c r="GRY7" s="144"/>
      <c r="GRZ7" s="144"/>
      <c r="GSA7" s="140"/>
      <c r="GSB7" s="141"/>
      <c r="GSC7" s="142"/>
      <c r="GSD7" s="143"/>
      <c r="GSE7" s="144"/>
      <c r="GSF7" s="144"/>
      <c r="GSG7" s="140"/>
      <c r="GSH7" s="141"/>
      <c r="GSI7" s="142"/>
      <c r="GSJ7" s="143"/>
      <c r="GSK7" s="144"/>
      <c r="GSL7" s="144"/>
      <c r="GSM7" s="140"/>
      <c r="GSN7" s="141"/>
      <c r="GSO7" s="142"/>
      <c r="GSP7" s="143"/>
      <c r="GSQ7" s="144"/>
      <c r="GSR7" s="144"/>
      <c r="GSS7" s="140"/>
      <c r="GST7" s="141"/>
      <c r="GSU7" s="142"/>
      <c r="GSV7" s="143"/>
      <c r="GSW7" s="144"/>
      <c r="GSX7" s="144"/>
      <c r="GSY7" s="140"/>
      <c r="GSZ7" s="141"/>
      <c r="GTA7" s="142"/>
      <c r="GTB7" s="143"/>
      <c r="GTC7" s="144"/>
      <c r="GTD7" s="144"/>
      <c r="GTE7" s="140"/>
      <c r="GTF7" s="141"/>
      <c r="GTG7" s="142"/>
      <c r="GTH7" s="143"/>
      <c r="GTI7" s="144"/>
      <c r="GTJ7" s="144"/>
      <c r="GTK7" s="140"/>
      <c r="GTL7" s="141"/>
      <c r="GTM7" s="142"/>
      <c r="GTN7" s="143"/>
      <c r="GTO7" s="144"/>
      <c r="GTP7" s="144"/>
      <c r="GTQ7" s="140"/>
      <c r="GTR7" s="141"/>
      <c r="GTS7" s="142"/>
      <c r="GTT7" s="143"/>
      <c r="GTU7" s="144"/>
      <c r="GTV7" s="144"/>
      <c r="GTW7" s="140"/>
      <c r="GTX7" s="141"/>
      <c r="GTY7" s="142"/>
      <c r="GTZ7" s="143"/>
      <c r="GUA7" s="144"/>
      <c r="GUB7" s="144"/>
      <c r="GUC7" s="140"/>
      <c r="GUD7" s="141"/>
      <c r="GUE7" s="142"/>
      <c r="GUF7" s="143"/>
      <c r="GUG7" s="144"/>
      <c r="GUH7" s="144"/>
      <c r="GUI7" s="140"/>
      <c r="GUJ7" s="141"/>
      <c r="GUK7" s="142"/>
      <c r="GUL7" s="143"/>
      <c r="GUM7" s="144"/>
      <c r="GUN7" s="144"/>
      <c r="GUO7" s="140"/>
      <c r="GUP7" s="141"/>
      <c r="GUQ7" s="142"/>
      <c r="GUR7" s="143"/>
      <c r="GUS7" s="144"/>
      <c r="GUT7" s="144"/>
      <c r="GUU7" s="140"/>
      <c r="GUV7" s="141"/>
      <c r="GUW7" s="142"/>
      <c r="GUX7" s="143"/>
      <c r="GUY7" s="144"/>
      <c r="GUZ7" s="144"/>
      <c r="GVA7" s="140"/>
      <c r="GVB7" s="141"/>
      <c r="GVC7" s="142"/>
      <c r="GVD7" s="143"/>
      <c r="GVE7" s="144"/>
      <c r="GVF7" s="144"/>
      <c r="GVG7" s="140"/>
      <c r="GVH7" s="141"/>
      <c r="GVI7" s="142"/>
      <c r="GVJ7" s="143"/>
      <c r="GVK7" s="144"/>
      <c r="GVL7" s="144"/>
      <c r="GVM7" s="140"/>
      <c r="GVN7" s="141"/>
      <c r="GVO7" s="142"/>
      <c r="GVP7" s="143"/>
      <c r="GVQ7" s="144"/>
      <c r="GVR7" s="144"/>
      <c r="GVS7" s="140"/>
      <c r="GVT7" s="141"/>
      <c r="GVU7" s="142"/>
      <c r="GVV7" s="143"/>
      <c r="GVW7" s="144"/>
      <c r="GVX7" s="144"/>
      <c r="GVY7" s="140"/>
      <c r="GVZ7" s="141"/>
      <c r="GWA7" s="142"/>
      <c r="GWB7" s="143"/>
      <c r="GWC7" s="144"/>
      <c r="GWD7" s="144"/>
      <c r="GWE7" s="140"/>
      <c r="GWF7" s="141"/>
      <c r="GWG7" s="142"/>
      <c r="GWH7" s="143"/>
      <c r="GWI7" s="144"/>
      <c r="GWJ7" s="144"/>
      <c r="GWK7" s="140"/>
      <c r="GWL7" s="141"/>
      <c r="GWM7" s="142"/>
      <c r="GWN7" s="143"/>
      <c r="GWO7" s="144"/>
      <c r="GWP7" s="144"/>
      <c r="GWQ7" s="140"/>
      <c r="GWR7" s="141"/>
      <c r="GWS7" s="142"/>
      <c r="GWT7" s="143"/>
      <c r="GWU7" s="144"/>
      <c r="GWV7" s="144"/>
      <c r="GWW7" s="140"/>
      <c r="GWX7" s="141"/>
      <c r="GWY7" s="142"/>
      <c r="GWZ7" s="143"/>
      <c r="GXA7" s="144"/>
      <c r="GXB7" s="144"/>
      <c r="GXC7" s="140"/>
      <c r="GXD7" s="141"/>
      <c r="GXE7" s="142"/>
      <c r="GXF7" s="143"/>
      <c r="GXG7" s="144"/>
      <c r="GXH7" s="144"/>
      <c r="GXI7" s="140"/>
      <c r="GXJ7" s="141"/>
      <c r="GXK7" s="142"/>
      <c r="GXL7" s="143"/>
      <c r="GXM7" s="144"/>
      <c r="GXN7" s="144"/>
      <c r="GXO7" s="140"/>
      <c r="GXP7" s="141"/>
      <c r="GXQ7" s="142"/>
      <c r="GXR7" s="143"/>
      <c r="GXS7" s="144"/>
      <c r="GXT7" s="144"/>
      <c r="GXU7" s="140"/>
      <c r="GXV7" s="141"/>
      <c r="GXW7" s="142"/>
      <c r="GXX7" s="143"/>
      <c r="GXY7" s="144"/>
      <c r="GXZ7" s="144"/>
      <c r="GYA7" s="140"/>
      <c r="GYB7" s="141"/>
      <c r="GYC7" s="142"/>
      <c r="GYD7" s="143"/>
      <c r="GYE7" s="144"/>
      <c r="GYF7" s="144"/>
      <c r="GYG7" s="140"/>
      <c r="GYH7" s="141"/>
      <c r="GYI7" s="142"/>
      <c r="GYJ7" s="143"/>
      <c r="GYK7" s="144"/>
      <c r="GYL7" s="144"/>
      <c r="GYM7" s="140"/>
      <c r="GYN7" s="141"/>
      <c r="GYO7" s="142"/>
      <c r="GYP7" s="143"/>
      <c r="GYQ7" s="144"/>
      <c r="GYR7" s="144"/>
      <c r="GYS7" s="140"/>
      <c r="GYT7" s="141"/>
      <c r="GYU7" s="142"/>
      <c r="GYV7" s="143"/>
      <c r="GYW7" s="144"/>
      <c r="GYX7" s="144"/>
      <c r="GYY7" s="140"/>
      <c r="GYZ7" s="141"/>
      <c r="GZA7" s="142"/>
      <c r="GZB7" s="143"/>
      <c r="GZC7" s="144"/>
      <c r="GZD7" s="144"/>
      <c r="GZE7" s="140"/>
      <c r="GZF7" s="141"/>
      <c r="GZG7" s="142"/>
      <c r="GZH7" s="143"/>
      <c r="GZI7" s="144"/>
      <c r="GZJ7" s="144"/>
      <c r="GZK7" s="140"/>
      <c r="GZL7" s="141"/>
      <c r="GZM7" s="142"/>
      <c r="GZN7" s="143"/>
      <c r="GZO7" s="144"/>
      <c r="GZP7" s="144"/>
      <c r="GZQ7" s="140"/>
      <c r="GZR7" s="141"/>
      <c r="GZS7" s="142"/>
      <c r="GZT7" s="143"/>
      <c r="GZU7" s="144"/>
      <c r="GZV7" s="144"/>
      <c r="GZW7" s="140"/>
      <c r="GZX7" s="141"/>
      <c r="GZY7" s="142"/>
      <c r="GZZ7" s="143"/>
      <c r="HAA7" s="144"/>
      <c r="HAB7" s="144"/>
      <c r="HAC7" s="140"/>
      <c r="HAD7" s="141"/>
      <c r="HAE7" s="142"/>
      <c r="HAF7" s="143"/>
      <c r="HAG7" s="144"/>
      <c r="HAH7" s="144"/>
      <c r="HAI7" s="140"/>
      <c r="HAJ7" s="141"/>
      <c r="HAK7" s="142"/>
      <c r="HAL7" s="143"/>
      <c r="HAM7" s="144"/>
      <c r="HAN7" s="144"/>
      <c r="HAO7" s="140"/>
      <c r="HAP7" s="141"/>
      <c r="HAQ7" s="142"/>
      <c r="HAR7" s="143"/>
      <c r="HAS7" s="144"/>
      <c r="HAT7" s="144"/>
      <c r="HAU7" s="140"/>
      <c r="HAV7" s="141"/>
      <c r="HAW7" s="142"/>
      <c r="HAX7" s="143"/>
      <c r="HAY7" s="144"/>
      <c r="HAZ7" s="144"/>
      <c r="HBA7" s="140"/>
      <c r="HBB7" s="141"/>
      <c r="HBC7" s="142"/>
      <c r="HBD7" s="143"/>
      <c r="HBE7" s="144"/>
      <c r="HBF7" s="144"/>
      <c r="HBG7" s="140"/>
      <c r="HBH7" s="141"/>
      <c r="HBI7" s="142"/>
      <c r="HBJ7" s="143"/>
      <c r="HBK7" s="144"/>
      <c r="HBL7" s="144"/>
      <c r="HBM7" s="140"/>
      <c r="HBN7" s="141"/>
      <c r="HBO7" s="142"/>
      <c r="HBP7" s="143"/>
      <c r="HBQ7" s="144"/>
      <c r="HBR7" s="144"/>
      <c r="HBS7" s="140"/>
      <c r="HBT7" s="141"/>
      <c r="HBU7" s="142"/>
      <c r="HBV7" s="143"/>
      <c r="HBW7" s="144"/>
      <c r="HBX7" s="144"/>
      <c r="HBY7" s="140"/>
      <c r="HBZ7" s="141"/>
      <c r="HCA7" s="142"/>
      <c r="HCB7" s="143"/>
      <c r="HCC7" s="144"/>
      <c r="HCD7" s="144"/>
      <c r="HCE7" s="140"/>
      <c r="HCF7" s="141"/>
      <c r="HCG7" s="142"/>
      <c r="HCH7" s="143"/>
      <c r="HCI7" s="144"/>
      <c r="HCJ7" s="144"/>
      <c r="HCK7" s="140"/>
      <c r="HCL7" s="141"/>
      <c r="HCM7" s="142"/>
      <c r="HCN7" s="143"/>
      <c r="HCO7" s="144"/>
      <c r="HCP7" s="144"/>
      <c r="HCQ7" s="140"/>
      <c r="HCR7" s="141"/>
      <c r="HCS7" s="142"/>
      <c r="HCT7" s="143"/>
      <c r="HCU7" s="144"/>
      <c r="HCV7" s="144"/>
      <c r="HCW7" s="140"/>
      <c r="HCX7" s="141"/>
      <c r="HCY7" s="142"/>
      <c r="HCZ7" s="143"/>
      <c r="HDA7" s="144"/>
      <c r="HDB7" s="144"/>
      <c r="HDC7" s="140"/>
      <c r="HDD7" s="141"/>
      <c r="HDE7" s="142"/>
      <c r="HDF7" s="143"/>
      <c r="HDG7" s="144"/>
      <c r="HDH7" s="144"/>
      <c r="HDI7" s="140"/>
      <c r="HDJ7" s="141"/>
      <c r="HDK7" s="142"/>
      <c r="HDL7" s="143"/>
      <c r="HDM7" s="144"/>
      <c r="HDN7" s="144"/>
      <c r="HDO7" s="140"/>
      <c r="HDP7" s="141"/>
      <c r="HDQ7" s="142"/>
      <c r="HDR7" s="143"/>
      <c r="HDS7" s="144"/>
      <c r="HDT7" s="144"/>
      <c r="HDU7" s="140"/>
      <c r="HDV7" s="141"/>
      <c r="HDW7" s="142"/>
      <c r="HDX7" s="143"/>
      <c r="HDY7" s="144"/>
      <c r="HDZ7" s="144"/>
      <c r="HEA7" s="140"/>
      <c r="HEB7" s="141"/>
      <c r="HEC7" s="142"/>
      <c r="HED7" s="143"/>
      <c r="HEE7" s="144"/>
      <c r="HEF7" s="144"/>
      <c r="HEG7" s="140"/>
      <c r="HEH7" s="141"/>
      <c r="HEI7" s="142"/>
      <c r="HEJ7" s="143"/>
      <c r="HEK7" s="144"/>
      <c r="HEL7" s="144"/>
      <c r="HEM7" s="140"/>
      <c r="HEN7" s="141"/>
      <c r="HEO7" s="142"/>
      <c r="HEP7" s="143"/>
      <c r="HEQ7" s="144"/>
      <c r="HER7" s="144"/>
      <c r="HES7" s="140"/>
      <c r="HET7" s="141"/>
      <c r="HEU7" s="142"/>
      <c r="HEV7" s="143"/>
      <c r="HEW7" s="144"/>
      <c r="HEX7" s="144"/>
      <c r="HEY7" s="140"/>
      <c r="HEZ7" s="141"/>
      <c r="HFA7" s="142"/>
      <c r="HFB7" s="143"/>
      <c r="HFC7" s="144"/>
      <c r="HFD7" s="144"/>
      <c r="HFE7" s="140"/>
      <c r="HFF7" s="141"/>
      <c r="HFG7" s="142"/>
      <c r="HFH7" s="143"/>
      <c r="HFI7" s="144"/>
      <c r="HFJ7" s="144"/>
      <c r="HFK7" s="140"/>
      <c r="HFL7" s="141"/>
      <c r="HFM7" s="142"/>
      <c r="HFN7" s="143"/>
      <c r="HFO7" s="144"/>
      <c r="HFP7" s="144"/>
      <c r="HFQ7" s="140"/>
      <c r="HFR7" s="141"/>
      <c r="HFS7" s="142"/>
      <c r="HFT7" s="143"/>
      <c r="HFU7" s="144"/>
      <c r="HFV7" s="144"/>
      <c r="HFW7" s="140"/>
      <c r="HFX7" s="141"/>
      <c r="HFY7" s="142"/>
      <c r="HFZ7" s="143"/>
      <c r="HGA7" s="144"/>
      <c r="HGB7" s="144"/>
      <c r="HGC7" s="140"/>
      <c r="HGD7" s="141"/>
      <c r="HGE7" s="142"/>
      <c r="HGF7" s="143"/>
      <c r="HGG7" s="144"/>
      <c r="HGH7" s="144"/>
      <c r="HGI7" s="140"/>
      <c r="HGJ7" s="141"/>
      <c r="HGK7" s="142"/>
      <c r="HGL7" s="143"/>
      <c r="HGM7" s="144"/>
      <c r="HGN7" s="144"/>
      <c r="HGO7" s="140"/>
      <c r="HGP7" s="141"/>
      <c r="HGQ7" s="142"/>
      <c r="HGR7" s="143"/>
      <c r="HGS7" s="144"/>
      <c r="HGT7" s="144"/>
      <c r="HGU7" s="140"/>
      <c r="HGV7" s="141"/>
      <c r="HGW7" s="142"/>
      <c r="HGX7" s="143"/>
      <c r="HGY7" s="144"/>
      <c r="HGZ7" s="144"/>
      <c r="HHA7" s="140"/>
      <c r="HHB7" s="141"/>
      <c r="HHC7" s="142"/>
      <c r="HHD7" s="143"/>
      <c r="HHE7" s="144"/>
      <c r="HHF7" s="144"/>
      <c r="HHG7" s="140"/>
      <c r="HHH7" s="141"/>
      <c r="HHI7" s="142"/>
      <c r="HHJ7" s="143"/>
      <c r="HHK7" s="144"/>
      <c r="HHL7" s="144"/>
      <c r="HHM7" s="140"/>
      <c r="HHN7" s="141"/>
      <c r="HHO7" s="142"/>
      <c r="HHP7" s="143"/>
      <c r="HHQ7" s="144"/>
      <c r="HHR7" s="144"/>
      <c r="HHS7" s="140"/>
      <c r="HHT7" s="141"/>
      <c r="HHU7" s="142"/>
      <c r="HHV7" s="143"/>
      <c r="HHW7" s="144"/>
      <c r="HHX7" s="144"/>
      <c r="HHY7" s="140"/>
      <c r="HHZ7" s="141"/>
      <c r="HIA7" s="142"/>
      <c r="HIB7" s="143"/>
      <c r="HIC7" s="144"/>
      <c r="HID7" s="144"/>
      <c r="HIE7" s="140"/>
      <c r="HIF7" s="141"/>
      <c r="HIG7" s="142"/>
      <c r="HIH7" s="143"/>
      <c r="HII7" s="144"/>
      <c r="HIJ7" s="144"/>
      <c r="HIK7" s="140"/>
      <c r="HIL7" s="141"/>
      <c r="HIM7" s="142"/>
      <c r="HIN7" s="143"/>
      <c r="HIO7" s="144"/>
      <c r="HIP7" s="144"/>
      <c r="HIQ7" s="140"/>
      <c r="HIR7" s="141"/>
      <c r="HIS7" s="142"/>
      <c r="HIT7" s="143"/>
      <c r="HIU7" s="144"/>
      <c r="HIV7" s="144"/>
      <c r="HIW7" s="140"/>
      <c r="HIX7" s="141"/>
      <c r="HIY7" s="142"/>
      <c r="HIZ7" s="143"/>
      <c r="HJA7" s="144"/>
      <c r="HJB7" s="144"/>
      <c r="HJC7" s="140"/>
      <c r="HJD7" s="141"/>
      <c r="HJE7" s="142"/>
      <c r="HJF7" s="143"/>
      <c r="HJG7" s="144"/>
      <c r="HJH7" s="144"/>
      <c r="HJI7" s="140"/>
      <c r="HJJ7" s="141"/>
      <c r="HJK7" s="142"/>
      <c r="HJL7" s="143"/>
      <c r="HJM7" s="144"/>
      <c r="HJN7" s="144"/>
      <c r="HJO7" s="140"/>
      <c r="HJP7" s="141"/>
      <c r="HJQ7" s="142"/>
      <c r="HJR7" s="143"/>
      <c r="HJS7" s="144"/>
      <c r="HJT7" s="144"/>
      <c r="HJU7" s="140"/>
      <c r="HJV7" s="141"/>
      <c r="HJW7" s="142"/>
      <c r="HJX7" s="143"/>
      <c r="HJY7" s="144"/>
      <c r="HJZ7" s="144"/>
      <c r="HKA7" s="140"/>
      <c r="HKB7" s="141"/>
      <c r="HKC7" s="142"/>
      <c r="HKD7" s="143"/>
      <c r="HKE7" s="144"/>
      <c r="HKF7" s="144"/>
      <c r="HKG7" s="140"/>
      <c r="HKH7" s="141"/>
      <c r="HKI7" s="142"/>
      <c r="HKJ7" s="143"/>
      <c r="HKK7" s="144"/>
      <c r="HKL7" s="144"/>
      <c r="HKM7" s="140"/>
      <c r="HKN7" s="141"/>
      <c r="HKO7" s="142"/>
      <c r="HKP7" s="143"/>
      <c r="HKQ7" s="144"/>
      <c r="HKR7" s="144"/>
      <c r="HKS7" s="140"/>
      <c r="HKT7" s="141"/>
      <c r="HKU7" s="142"/>
      <c r="HKV7" s="143"/>
      <c r="HKW7" s="144"/>
      <c r="HKX7" s="144"/>
      <c r="HKY7" s="140"/>
      <c r="HKZ7" s="141"/>
      <c r="HLA7" s="142"/>
      <c r="HLB7" s="143"/>
      <c r="HLC7" s="144"/>
      <c r="HLD7" s="144"/>
      <c r="HLE7" s="140"/>
      <c r="HLF7" s="141"/>
      <c r="HLG7" s="142"/>
      <c r="HLH7" s="143"/>
      <c r="HLI7" s="144"/>
      <c r="HLJ7" s="144"/>
      <c r="HLK7" s="140"/>
      <c r="HLL7" s="141"/>
      <c r="HLM7" s="142"/>
      <c r="HLN7" s="143"/>
      <c r="HLO7" s="144"/>
      <c r="HLP7" s="144"/>
      <c r="HLQ7" s="140"/>
      <c r="HLR7" s="141"/>
      <c r="HLS7" s="142"/>
      <c r="HLT7" s="143"/>
      <c r="HLU7" s="144"/>
      <c r="HLV7" s="144"/>
      <c r="HLW7" s="140"/>
      <c r="HLX7" s="141"/>
      <c r="HLY7" s="142"/>
      <c r="HLZ7" s="143"/>
      <c r="HMA7" s="144"/>
      <c r="HMB7" s="144"/>
      <c r="HMC7" s="140"/>
      <c r="HMD7" s="141"/>
      <c r="HME7" s="142"/>
      <c r="HMF7" s="143"/>
      <c r="HMG7" s="144"/>
      <c r="HMH7" s="144"/>
      <c r="HMI7" s="140"/>
      <c r="HMJ7" s="141"/>
      <c r="HMK7" s="142"/>
      <c r="HML7" s="143"/>
      <c r="HMM7" s="144"/>
      <c r="HMN7" s="144"/>
      <c r="HMO7" s="140"/>
      <c r="HMP7" s="141"/>
      <c r="HMQ7" s="142"/>
      <c r="HMR7" s="143"/>
      <c r="HMS7" s="144"/>
      <c r="HMT7" s="144"/>
      <c r="HMU7" s="140"/>
      <c r="HMV7" s="141"/>
      <c r="HMW7" s="142"/>
      <c r="HMX7" s="143"/>
      <c r="HMY7" s="144"/>
      <c r="HMZ7" s="144"/>
      <c r="HNA7" s="140"/>
      <c r="HNB7" s="141"/>
      <c r="HNC7" s="142"/>
      <c r="HND7" s="143"/>
      <c r="HNE7" s="144"/>
      <c r="HNF7" s="144"/>
      <c r="HNG7" s="140"/>
      <c r="HNH7" s="141"/>
      <c r="HNI7" s="142"/>
      <c r="HNJ7" s="143"/>
      <c r="HNK7" s="144"/>
      <c r="HNL7" s="144"/>
      <c r="HNM7" s="140"/>
      <c r="HNN7" s="141"/>
      <c r="HNO7" s="142"/>
      <c r="HNP7" s="143"/>
      <c r="HNQ7" s="144"/>
      <c r="HNR7" s="144"/>
      <c r="HNS7" s="140"/>
      <c r="HNT7" s="141"/>
      <c r="HNU7" s="142"/>
      <c r="HNV7" s="143"/>
      <c r="HNW7" s="144"/>
      <c r="HNX7" s="144"/>
      <c r="HNY7" s="140"/>
      <c r="HNZ7" s="141"/>
      <c r="HOA7" s="142"/>
      <c r="HOB7" s="143"/>
      <c r="HOC7" s="144"/>
      <c r="HOD7" s="144"/>
      <c r="HOE7" s="140"/>
      <c r="HOF7" s="141"/>
      <c r="HOG7" s="142"/>
      <c r="HOH7" s="143"/>
      <c r="HOI7" s="144"/>
      <c r="HOJ7" s="144"/>
      <c r="HOK7" s="140"/>
      <c r="HOL7" s="141"/>
      <c r="HOM7" s="142"/>
      <c r="HON7" s="143"/>
      <c r="HOO7" s="144"/>
      <c r="HOP7" s="144"/>
      <c r="HOQ7" s="140"/>
      <c r="HOR7" s="141"/>
      <c r="HOS7" s="142"/>
      <c r="HOT7" s="143"/>
      <c r="HOU7" s="144"/>
      <c r="HOV7" s="144"/>
      <c r="HOW7" s="140"/>
      <c r="HOX7" s="141"/>
      <c r="HOY7" s="142"/>
      <c r="HOZ7" s="143"/>
      <c r="HPA7" s="144"/>
      <c r="HPB7" s="144"/>
      <c r="HPC7" s="140"/>
      <c r="HPD7" s="141"/>
      <c r="HPE7" s="142"/>
      <c r="HPF7" s="143"/>
      <c r="HPG7" s="144"/>
      <c r="HPH7" s="144"/>
      <c r="HPI7" s="140"/>
      <c r="HPJ7" s="141"/>
      <c r="HPK7" s="142"/>
      <c r="HPL7" s="143"/>
      <c r="HPM7" s="144"/>
      <c r="HPN7" s="144"/>
      <c r="HPO7" s="140"/>
      <c r="HPP7" s="141"/>
      <c r="HPQ7" s="142"/>
      <c r="HPR7" s="143"/>
      <c r="HPS7" s="144"/>
      <c r="HPT7" s="144"/>
      <c r="HPU7" s="140"/>
      <c r="HPV7" s="141"/>
      <c r="HPW7" s="142"/>
      <c r="HPX7" s="143"/>
      <c r="HPY7" s="144"/>
      <c r="HPZ7" s="144"/>
      <c r="HQA7" s="140"/>
      <c r="HQB7" s="141"/>
      <c r="HQC7" s="142"/>
      <c r="HQD7" s="143"/>
      <c r="HQE7" s="144"/>
      <c r="HQF7" s="144"/>
      <c r="HQG7" s="140"/>
      <c r="HQH7" s="141"/>
      <c r="HQI7" s="142"/>
      <c r="HQJ7" s="143"/>
      <c r="HQK7" s="144"/>
      <c r="HQL7" s="144"/>
      <c r="HQM7" s="140"/>
      <c r="HQN7" s="141"/>
      <c r="HQO7" s="142"/>
      <c r="HQP7" s="143"/>
      <c r="HQQ7" s="144"/>
      <c r="HQR7" s="144"/>
      <c r="HQS7" s="140"/>
      <c r="HQT7" s="141"/>
      <c r="HQU7" s="142"/>
      <c r="HQV7" s="143"/>
      <c r="HQW7" s="144"/>
      <c r="HQX7" s="144"/>
      <c r="HQY7" s="140"/>
      <c r="HQZ7" s="141"/>
      <c r="HRA7" s="142"/>
      <c r="HRB7" s="143"/>
      <c r="HRC7" s="144"/>
      <c r="HRD7" s="144"/>
      <c r="HRE7" s="140"/>
      <c r="HRF7" s="141"/>
      <c r="HRG7" s="142"/>
      <c r="HRH7" s="143"/>
      <c r="HRI7" s="144"/>
      <c r="HRJ7" s="144"/>
      <c r="HRK7" s="140"/>
      <c r="HRL7" s="141"/>
      <c r="HRM7" s="142"/>
      <c r="HRN7" s="143"/>
      <c r="HRO7" s="144"/>
      <c r="HRP7" s="144"/>
      <c r="HRQ7" s="140"/>
      <c r="HRR7" s="141"/>
      <c r="HRS7" s="142"/>
      <c r="HRT7" s="143"/>
      <c r="HRU7" s="144"/>
      <c r="HRV7" s="144"/>
      <c r="HRW7" s="140"/>
      <c r="HRX7" s="141"/>
      <c r="HRY7" s="142"/>
      <c r="HRZ7" s="143"/>
      <c r="HSA7" s="144"/>
      <c r="HSB7" s="144"/>
      <c r="HSC7" s="140"/>
      <c r="HSD7" s="141"/>
      <c r="HSE7" s="142"/>
      <c r="HSF7" s="143"/>
      <c r="HSG7" s="144"/>
      <c r="HSH7" s="144"/>
      <c r="HSI7" s="140"/>
      <c r="HSJ7" s="141"/>
      <c r="HSK7" s="142"/>
      <c r="HSL7" s="143"/>
      <c r="HSM7" s="144"/>
      <c r="HSN7" s="144"/>
      <c r="HSO7" s="140"/>
      <c r="HSP7" s="141"/>
      <c r="HSQ7" s="142"/>
      <c r="HSR7" s="143"/>
      <c r="HSS7" s="144"/>
      <c r="HST7" s="144"/>
      <c r="HSU7" s="140"/>
      <c r="HSV7" s="141"/>
      <c r="HSW7" s="142"/>
      <c r="HSX7" s="143"/>
      <c r="HSY7" s="144"/>
      <c r="HSZ7" s="144"/>
      <c r="HTA7" s="140"/>
      <c r="HTB7" s="141"/>
      <c r="HTC7" s="142"/>
      <c r="HTD7" s="143"/>
      <c r="HTE7" s="144"/>
      <c r="HTF7" s="144"/>
      <c r="HTG7" s="140"/>
      <c r="HTH7" s="141"/>
      <c r="HTI7" s="142"/>
      <c r="HTJ7" s="143"/>
      <c r="HTK7" s="144"/>
      <c r="HTL7" s="144"/>
      <c r="HTM7" s="140"/>
      <c r="HTN7" s="141"/>
      <c r="HTO7" s="142"/>
      <c r="HTP7" s="143"/>
      <c r="HTQ7" s="144"/>
      <c r="HTR7" s="144"/>
      <c r="HTS7" s="140"/>
      <c r="HTT7" s="141"/>
      <c r="HTU7" s="142"/>
      <c r="HTV7" s="143"/>
      <c r="HTW7" s="144"/>
      <c r="HTX7" s="144"/>
      <c r="HTY7" s="140"/>
      <c r="HTZ7" s="141"/>
      <c r="HUA7" s="142"/>
      <c r="HUB7" s="143"/>
      <c r="HUC7" s="144"/>
      <c r="HUD7" s="144"/>
      <c r="HUE7" s="140"/>
      <c r="HUF7" s="141"/>
      <c r="HUG7" s="142"/>
      <c r="HUH7" s="143"/>
      <c r="HUI7" s="144"/>
      <c r="HUJ7" s="144"/>
      <c r="HUK7" s="140"/>
      <c r="HUL7" s="141"/>
      <c r="HUM7" s="142"/>
      <c r="HUN7" s="143"/>
      <c r="HUO7" s="144"/>
      <c r="HUP7" s="144"/>
      <c r="HUQ7" s="140"/>
      <c r="HUR7" s="141"/>
      <c r="HUS7" s="142"/>
      <c r="HUT7" s="143"/>
      <c r="HUU7" s="144"/>
      <c r="HUV7" s="144"/>
      <c r="HUW7" s="140"/>
      <c r="HUX7" s="141"/>
      <c r="HUY7" s="142"/>
      <c r="HUZ7" s="143"/>
      <c r="HVA7" s="144"/>
      <c r="HVB7" s="144"/>
      <c r="HVC7" s="140"/>
      <c r="HVD7" s="141"/>
      <c r="HVE7" s="142"/>
      <c r="HVF7" s="143"/>
      <c r="HVG7" s="144"/>
      <c r="HVH7" s="144"/>
      <c r="HVI7" s="140"/>
      <c r="HVJ7" s="141"/>
      <c r="HVK7" s="142"/>
      <c r="HVL7" s="143"/>
      <c r="HVM7" s="144"/>
      <c r="HVN7" s="144"/>
      <c r="HVO7" s="140"/>
      <c r="HVP7" s="141"/>
      <c r="HVQ7" s="142"/>
      <c r="HVR7" s="143"/>
      <c r="HVS7" s="144"/>
      <c r="HVT7" s="144"/>
      <c r="HVU7" s="140"/>
      <c r="HVV7" s="141"/>
      <c r="HVW7" s="142"/>
      <c r="HVX7" s="143"/>
      <c r="HVY7" s="144"/>
      <c r="HVZ7" s="144"/>
      <c r="HWA7" s="140"/>
      <c r="HWB7" s="141"/>
      <c r="HWC7" s="142"/>
      <c r="HWD7" s="143"/>
      <c r="HWE7" s="144"/>
      <c r="HWF7" s="144"/>
      <c r="HWG7" s="140"/>
      <c r="HWH7" s="141"/>
      <c r="HWI7" s="142"/>
      <c r="HWJ7" s="143"/>
      <c r="HWK7" s="144"/>
      <c r="HWL7" s="144"/>
      <c r="HWM7" s="140"/>
      <c r="HWN7" s="141"/>
      <c r="HWO7" s="142"/>
      <c r="HWP7" s="143"/>
      <c r="HWQ7" s="144"/>
      <c r="HWR7" s="144"/>
      <c r="HWS7" s="140"/>
      <c r="HWT7" s="141"/>
      <c r="HWU7" s="142"/>
      <c r="HWV7" s="143"/>
      <c r="HWW7" s="144"/>
      <c r="HWX7" s="144"/>
      <c r="HWY7" s="140"/>
      <c r="HWZ7" s="141"/>
      <c r="HXA7" s="142"/>
      <c r="HXB7" s="143"/>
      <c r="HXC7" s="144"/>
      <c r="HXD7" s="144"/>
      <c r="HXE7" s="140"/>
      <c r="HXF7" s="141"/>
      <c r="HXG7" s="142"/>
      <c r="HXH7" s="143"/>
      <c r="HXI7" s="144"/>
      <c r="HXJ7" s="144"/>
      <c r="HXK7" s="140"/>
      <c r="HXL7" s="141"/>
      <c r="HXM7" s="142"/>
      <c r="HXN7" s="143"/>
      <c r="HXO7" s="144"/>
      <c r="HXP7" s="144"/>
      <c r="HXQ7" s="140"/>
      <c r="HXR7" s="141"/>
      <c r="HXS7" s="142"/>
      <c r="HXT7" s="143"/>
      <c r="HXU7" s="144"/>
      <c r="HXV7" s="144"/>
      <c r="HXW7" s="140"/>
      <c r="HXX7" s="141"/>
      <c r="HXY7" s="142"/>
      <c r="HXZ7" s="143"/>
      <c r="HYA7" s="144"/>
      <c r="HYB7" s="144"/>
      <c r="HYC7" s="140"/>
      <c r="HYD7" s="141"/>
      <c r="HYE7" s="142"/>
      <c r="HYF7" s="143"/>
      <c r="HYG7" s="144"/>
      <c r="HYH7" s="144"/>
      <c r="HYI7" s="140"/>
      <c r="HYJ7" s="141"/>
      <c r="HYK7" s="142"/>
      <c r="HYL7" s="143"/>
      <c r="HYM7" s="144"/>
      <c r="HYN7" s="144"/>
      <c r="HYO7" s="140"/>
      <c r="HYP7" s="141"/>
      <c r="HYQ7" s="142"/>
      <c r="HYR7" s="143"/>
      <c r="HYS7" s="144"/>
      <c r="HYT7" s="144"/>
      <c r="HYU7" s="140"/>
      <c r="HYV7" s="141"/>
      <c r="HYW7" s="142"/>
      <c r="HYX7" s="143"/>
      <c r="HYY7" s="144"/>
      <c r="HYZ7" s="144"/>
      <c r="HZA7" s="140"/>
      <c r="HZB7" s="141"/>
      <c r="HZC7" s="142"/>
      <c r="HZD7" s="143"/>
      <c r="HZE7" s="144"/>
      <c r="HZF7" s="144"/>
      <c r="HZG7" s="140"/>
      <c r="HZH7" s="141"/>
      <c r="HZI7" s="142"/>
      <c r="HZJ7" s="143"/>
      <c r="HZK7" s="144"/>
      <c r="HZL7" s="144"/>
      <c r="HZM7" s="140"/>
      <c r="HZN7" s="141"/>
      <c r="HZO7" s="142"/>
      <c r="HZP7" s="143"/>
      <c r="HZQ7" s="144"/>
      <c r="HZR7" s="144"/>
      <c r="HZS7" s="140"/>
      <c r="HZT7" s="141"/>
      <c r="HZU7" s="142"/>
      <c r="HZV7" s="143"/>
      <c r="HZW7" s="144"/>
      <c r="HZX7" s="144"/>
      <c r="HZY7" s="140"/>
      <c r="HZZ7" s="141"/>
      <c r="IAA7" s="142"/>
      <c r="IAB7" s="143"/>
      <c r="IAC7" s="144"/>
      <c r="IAD7" s="144"/>
      <c r="IAE7" s="140"/>
      <c r="IAF7" s="141"/>
      <c r="IAG7" s="142"/>
      <c r="IAH7" s="143"/>
      <c r="IAI7" s="144"/>
      <c r="IAJ7" s="144"/>
      <c r="IAK7" s="140"/>
      <c r="IAL7" s="141"/>
      <c r="IAM7" s="142"/>
      <c r="IAN7" s="143"/>
      <c r="IAO7" s="144"/>
      <c r="IAP7" s="144"/>
      <c r="IAQ7" s="140"/>
      <c r="IAR7" s="141"/>
      <c r="IAS7" s="142"/>
      <c r="IAT7" s="143"/>
      <c r="IAU7" s="144"/>
      <c r="IAV7" s="144"/>
      <c r="IAW7" s="140"/>
      <c r="IAX7" s="141"/>
      <c r="IAY7" s="142"/>
      <c r="IAZ7" s="143"/>
      <c r="IBA7" s="144"/>
      <c r="IBB7" s="144"/>
      <c r="IBC7" s="140"/>
      <c r="IBD7" s="141"/>
      <c r="IBE7" s="142"/>
      <c r="IBF7" s="143"/>
      <c r="IBG7" s="144"/>
      <c r="IBH7" s="144"/>
      <c r="IBI7" s="140"/>
      <c r="IBJ7" s="141"/>
      <c r="IBK7" s="142"/>
      <c r="IBL7" s="143"/>
      <c r="IBM7" s="144"/>
      <c r="IBN7" s="144"/>
      <c r="IBO7" s="140"/>
      <c r="IBP7" s="141"/>
      <c r="IBQ7" s="142"/>
      <c r="IBR7" s="143"/>
      <c r="IBS7" s="144"/>
      <c r="IBT7" s="144"/>
      <c r="IBU7" s="140"/>
      <c r="IBV7" s="141"/>
      <c r="IBW7" s="142"/>
      <c r="IBX7" s="143"/>
      <c r="IBY7" s="144"/>
      <c r="IBZ7" s="144"/>
      <c r="ICA7" s="140"/>
      <c r="ICB7" s="141"/>
      <c r="ICC7" s="142"/>
      <c r="ICD7" s="143"/>
      <c r="ICE7" s="144"/>
      <c r="ICF7" s="144"/>
      <c r="ICG7" s="140"/>
      <c r="ICH7" s="141"/>
      <c r="ICI7" s="142"/>
      <c r="ICJ7" s="143"/>
      <c r="ICK7" s="144"/>
      <c r="ICL7" s="144"/>
      <c r="ICM7" s="140"/>
      <c r="ICN7" s="141"/>
      <c r="ICO7" s="142"/>
      <c r="ICP7" s="143"/>
      <c r="ICQ7" s="144"/>
      <c r="ICR7" s="144"/>
      <c r="ICS7" s="140"/>
      <c r="ICT7" s="141"/>
      <c r="ICU7" s="142"/>
      <c r="ICV7" s="143"/>
      <c r="ICW7" s="144"/>
      <c r="ICX7" s="144"/>
      <c r="ICY7" s="140"/>
      <c r="ICZ7" s="141"/>
      <c r="IDA7" s="142"/>
      <c r="IDB7" s="143"/>
      <c r="IDC7" s="144"/>
      <c r="IDD7" s="144"/>
      <c r="IDE7" s="140"/>
      <c r="IDF7" s="141"/>
      <c r="IDG7" s="142"/>
      <c r="IDH7" s="143"/>
      <c r="IDI7" s="144"/>
      <c r="IDJ7" s="144"/>
      <c r="IDK7" s="140"/>
      <c r="IDL7" s="141"/>
      <c r="IDM7" s="142"/>
      <c r="IDN7" s="143"/>
      <c r="IDO7" s="144"/>
      <c r="IDP7" s="144"/>
      <c r="IDQ7" s="140"/>
      <c r="IDR7" s="141"/>
      <c r="IDS7" s="142"/>
      <c r="IDT7" s="143"/>
      <c r="IDU7" s="144"/>
      <c r="IDV7" s="144"/>
      <c r="IDW7" s="140"/>
      <c r="IDX7" s="141"/>
      <c r="IDY7" s="142"/>
      <c r="IDZ7" s="143"/>
      <c r="IEA7" s="144"/>
      <c r="IEB7" s="144"/>
      <c r="IEC7" s="140"/>
      <c r="IED7" s="141"/>
      <c r="IEE7" s="142"/>
      <c r="IEF7" s="143"/>
      <c r="IEG7" s="144"/>
      <c r="IEH7" s="144"/>
      <c r="IEI7" s="140"/>
      <c r="IEJ7" s="141"/>
      <c r="IEK7" s="142"/>
      <c r="IEL7" s="143"/>
      <c r="IEM7" s="144"/>
      <c r="IEN7" s="144"/>
      <c r="IEO7" s="140"/>
      <c r="IEP7" s="141"/>
      <c r="IEQ7" s="142"/>
      <c r="IER7" s="143"/>
      <c r="IES7" s="144"/>
      <c r="IET7" s="144"/>
      <c r="IEU7" s="140"/>
      <c r="IEV7" s="141"/>
      <c r="IEW7" s="142"/>
      <c r="IEX7" s="143"/>
      <c r="IEY7" s="144"/>
      <c r="IEZ7" s="144"/>
      <c r="IFA7" s="140"/>
      <c r="IFB7" s="141"/>
      <c r="IFC7" s="142"/>
      <c r="IFD7" s="143"/>
      <c r="IFE7" s="144"/>
      <c r="IFF7" s="144"/>
      <c r="IFG7" s="140"/>
      <c r="IFH7" s="141"/>
      <c r="IFI7" s="142"/>
      <c r="IFJ7" s="143"/>
      <c r="IFK7" s="144"/>
      <c r="IFL7" s="144"/>
      <c r="IFM7" s="140"/>
      <c r="IFN7" s="141"/>
      <c r="IFO7" s="142"/>
      <c r="IFP7" s="143"/>
      <c r="IFQ7" s="144"/>
      <c r="IFR7" s="144"/>
      <c r="IFS7" s="140"/>
      <c r="IFT7" s="141"/>
      <c r="IFU7" s="142"/>
      <c r="IFV7" s="143"/>
      <c r="IFW7" s="144"/>
      <c r="IFX7" s="144"/>
      <c r="IFY7" s="140"/>
      <c r="IFZ7" s="141"/>
      <c r="IGA7" s="142"/>
      <c r="IGB7" s="143"/>
      <c r="IGC7" s="144"/>
      <c r="IGD7" s="144"/>
      <c r="IGE7" s="140"/>
      <c r="IGF7" s="141"/>
      <c r="IGG7" s="142"/>
      <c r="IGH7" s="143"/>
      <c r="IGI7" s="144"/>
      <c r="IGJ7" s="144"/>
      <c r="IGK7" s="140"/>
      <c r="IGL7" s="141"/>
      <c r="IGM7" s="142"/>
      <c r="IGN7" s="143"/>
      <c r="IGO7" s="144"/>
      <c r="IGP7" s="144"/>
      <c r="IGQ7" s="140"/>
      <c r="IGR7" s="141"/>
      <c r="IGS7" s="142"/>
      <c r="IGT7" s="143"/>
      <c r="IGU7" s="144"/>
      <c r="IGV7" s="144"/>
      <c r="IGW7" s="140"/>
      <c r="IGX7" s="141"/>
      <c r="IGY7" s="142"/>
      <c r="IGZ7" s="143"/>
      <c r="IHA7" s="144"/>
      <c r="IHB7" s="144"/>
      <c r="IHC7" s="140"/>
      <c r="IHD7" s="141"/>
      <c r="IHE7" s="142"/>
      <c r="IHF7" s="143"/>
      <c r="IHG7" s="144"/>
      <c r="IHH7" s="144"/>
      <c r="IHI7" s="140"/>
      <c r="IHJ7" s="141"/>
      <c r="IHK7" s="142"/>
      <c r="IHL7" s="143"/>
      <c r="IHM7" s="144"/>
      <c r="IHN7" s="144"/>
      <c r="IHO7" s="140"/>
      <c r="IHP7" s="141"/>
      <c r="IHQ7" s="142"/>
      <c r="IHR7" s="143"/>
      <c r="IHS7" s="144"/>
      <c r="IHT7" s="144"/>
      <c r="IHU7" s="140"/>
      <c r="IHV7" s="141"/>
      <c r="IHW7" s="142"/>
      <c r="IHX7" s="143"/>
      <c r="IHY7" s="144"/>
      <c r="IHZ7" s="144"/>
      <c r="IIA7" s="140"/>
      <c r="IIB7" s="141"/>
      <c r="IIC7" s="142"/>
      <c r="IID7" s="143"/>
      <c r="IIE7" s="144"/>
      <c r="IIF7" s="144"/>
      <c r="IIG7" s="140"/>
      <c r="IIH7" s="141"/>
      <c r="III7" s="142"/>
      <c r="IIJ7" s="143"/>
      <c r="IIK7" s="144"/>
      <c r="IIL7" s="144"/>
      <c r="IIM7" s="140"/>
      <c r="IIN7" s="141"/>
      <c r="IIO7" s="142"/>
      <c r="IIP7" s="143"/>
      <c r="IIQ7" s="144"/>
      <c r="IIR7" s="144"/>
      <c r="IIS7" s="140"/>
      <c r="IIT7" s="141"/>
      <c r="IIU7" s="142"/>
      <c r="IIV7" s="143"/>
      <c r="IIW7" s="144"/>
      <c r="IIX7" s="144"/>
      <c r="IIY7" s="140"/>
      <c r="IIZ7" s="141"/>
      <c r="IJA7" s="142"/>
      <c r="IJB7" s="143"/>
      <c r="IJC7" s="144"/>
      <c r="IJD7" s="144"/>
      <c r="IJE7" s="140"/>
      <c r="IJF7" s="141"/>
      <c r="IJG7" s="142"/>
      <c r="IJH7" s="143"/>
      <c r="IJI7" s="144"/>
      <c r="IJJ7" s="144"/>
      <c r="IJK7" s="140"/>
      <c r="IJL7" s="141"/>
      <c r="IJM7" s="142"/>
      <c r="IJN7" s="143"/>
      <c r="IJO7" s="144"/>
      <c r="IJP7" s="144"/>
      <c r="IJQ7" s="140"/>
      <c r="IJR7" s="141"/>
      <c r="IJS7" s="142"/>
      <c r="IJT7" s="143"/>
      <c r="IJU7" s="144"/>
      <c r="IJV7" s="144"/>
      <c r="IJW7" s="140"/>
      <c r="IJX7" s="141"/>
      <c r="IJY7" s="142"/>
      <c r="IJZ7" s="143"/>
      <c r="IKA7" s="144"/>
      <c r="IKB7" s="144"/>
      <c r="IKC7" s="140"/>
      <c r="IKD7" s="141"/>
      <c r="IKE7" s="142"/>
      <c r="IKF7" s="143"/>
      <c r="IKG7" s="144"/>
      <c r="IKH7" s="144"/>
      <c r="IKI7" s="140"/>
      <c r="IKJ7" s="141"/>
      <c r="IKK7" s="142"/>
      <c r="IKL7" s="143"/>
      <c r="IKM7" s="144"/>
      <c r="IKN7" s="144"/>
      <c r="IKO7" s="140"/>
      <c r="IKP7" s="141"/>
      <c r="IKQ7" s="142"/>
      <c r="IKR7" s="143"/>
      <c r="IKS7" s="144"/>
      <c r="IKT7" s="144"/>
      <c r="IKU7" s="140"/>
      <c r="IKV7" s="141"/>
      <c r="IKW7" s="142"/>
      <c r="IKX7" s="143"/>
      <c r="IKY7" s="144"/>
      <c r="IKZ7" s="144"/>
      <c r="ILA7" s="140"/>
      <c r="ILB7" s="141"/>
      <c r="ILC7" s="142"/>
      <c r="ILD7" s="143"/>
      <c r="ILE7" s="144"/>
      <c r="ILF7" s="144"/>
      <c r="ILG7" s="140"/>
      <c r="ILH7" s="141"/>
      <c r="ILI7" s="142"/>
      <c r="ILJ7" s="143"/>
      <c r="ILK7" s="144"/>
      <c r="ILL7" s="144"/>
      <c r="ILM7" s="140"/>
      <c r="ILN7" s="141"/>
      <c r="ILO7" s="142"/>
      <c r="ILP7" s="143"/>
      <c r="ILQ7" s="144"/>
      <c r="ILR7" s="144"/>
      <c r="ILS7" s="140"/>
      <c r="ILT7" s="141"/>
      <c r="ILU7" s="142"/>
      <c r="ILV7" s="143"/>
      <c r="ILW7" s="144"/>
      <c r="ILX7" s="144"/>
      <c r="ILY7" s="140"/>
      <c r="ILZ7" s="141"/>
      <c r="IMA7" s="142"/>
      <c r="IMB7" s="143"/>
      <c r="IMC7" s="144"/>
      <c r="IMD7" s="144"/>
      <c r="IME7" s="140"/>
      <c r="IMF7" s="141"/>
      <c r="IMG7" s="142"/>
      <c r="IMH7" s="143"/>
      <c r="IMI7" s="144"/>
      <c r="IMJ7" s="144"/>
      <c r="IMK7" s="140"/>
      <c r="IML7" s="141"/>
      <c r="IMM7" s="142"/>
      <c r="IMN7" s="143"/>
      <c r="IMO7" s="144"/>
      <c r="IMP7" s="144"/>
      <c r="IMQ7" s="140"/>
      <c r="IMR7" s="141"/>
      <c r="IMS7" s="142"/>
      <c r="IMT7" s="143"/>
      <c r="IMU7" s="144"/>
      <c r="IMV7" s="144"/>
      <c r="IMW7" s="140"/>
      <c r="IMX7" s="141"/>
      <c r="IMY7" s="142"/>
      <c r="IMZ7" s="143"/>
      <c r="INA7" s="144"/>
      <c r="INB7" s="144"/>
      <c r="INC7" s="140"/>
      <c r="IND7" s="141"/>
      <c r="INE7" s="142"/>
      <c r="INF7" s="143"/>
      <c r="ING7" s="144"/>
      <c r="INH7" s="144"/>
      <c r="INI7" s="140"/>
      <c r="INJ7" s="141"/>
      <c r="INK7" s="142"/>
      <c r="INL7" s="143"/>
      <c r="INM7" s="144"/>
      <c r="INN7" s="144"/>
      <c r="INO7" s="140"/>
      <c r="INP7" s="141"/>
      <c r="INQ7" s="142"/>
      <c r="INR7" s="143"/>
      <c r="INS7" s="144"/>
      <c r="INT7" s="144"/>
      <c r="INU7" s="140"/>
      <c r="INV7" s="141"/>
      <c r="INW7" s="142"/>
      <c r="INX7" s="143"/>
      <c r="INY7" s="144"/>
      <c r="INZ7" s="144"/>
      <c r="IOA7" s="140"/>
      <c r="IOB7" s="141"/>
      <c r="IOC7" s="142"/>
      <c r="IOD7" s="143"/>
      <c r="IOE7" s="144"/>
      <c r="IOF7" s="144"/>
      <c r="IOG7" s="140"/>
      <c r="IOH7" s="141"/>
      <c r="IOI7" s="142"/>
      <c r="IOJ7" s="143"/>
      <c r="IOK7" s="144"/>
      <c r="IOL7" s="144"/>
      <c r="IOM7" s="140"/>
      <c r="ION7" s="141"/>
      <c r="IOO7" s="142"/>
      <c r="IOP7" s="143"/>
      <c r="IOQ7" s="144"/>
      <c r="IOR7" s="144"/>
      <c r="IOS7" s="140"/>
      <c r="IOT7" s="141"/>
      <c r="IOU7" s="142"/>
      <c r="IOV7" s="143"/>
      <c r="IOW7" s="144"/>
      <c r="IOX7" s="144"/>
      <c r="IOY7" s="140"/>
      <c r="IOZ7" s="141"/>
      <c r="IPA7" s="142"/>
      <c r="IPB7" s="143"/>
      <c r="IPC7" s="144"/>
      <c r="IPD7" s="144"/>
      <c r="IPE7" s="140"/>
      <c r="IPF7" s="141"/>
      <c r="IPG7" s="142"/>
      <c r="IPH7" s="143"/>
      <c r="IPI7" s="144"/>
      <c r="IPJ7" s="144"/>
      <c r="IPK7" s="140"/>
      <c r="IPL7" s="141"/>
      <c r="IPM7" s="142"/>
      <c r="IPN7" s="143"/>
      <c r="IPO7" s="144"/>
      <c r="IPP7" s="144"/>
      <c r="IPQ7" s="140"/>
      <c r="IPR7" s="141"/>
      <c r="IPS7" s="142"/>
      <c r="IPT7" s="143"/>
      <c r="IPU7" s="144"/>
      <c r="IPV7" s="144"/>
      <c r="IPW7" s="140"/>
      <c r="IPX7" s="141"/>
      <c r="IPY7" s="142"/>
      <c r="IPZ7" s="143"/>
      <c r="IQA7" s="144"/>
      <c r="IQB7" s="144"/>
      <c r="IQC7" s="140"/>
      <c r="IQD7" s="141"/>
      <c r="IQE7" s="142"/>
      <c r="IQF7" s="143"/>
      <c r="IQG7" s="144"/>
      <c r="IQH7" s="144"/>
      <c r="IQI7" s="140"/>
      <c r="IQJ7" s="141"/>
      <c r="IQK7" s="142"/>
      <c r="IQL7" s="143"/>
      <c r="IQM7" s="144"/>
      <c r="IQN7" s="144"/>
      <c r="IQO7" s="140"/>
      <c r="IQP7" s="141"/>
      <c r="IQQ7" s="142"/>
      <c r="IQR7" s="143"/>
      <c r="IQS7" s="144"/>
      <c r="IQT7" s="144"/>
      <c r="IQU7" s="140"/>
      <c r="IQV7" s="141"/>
      <c r="IQW7" s="142"/>
      <c r="IQX7" s="143"/>
      <c r="IQY7" s="144"/>
      <c r="IQZ7" s="144"/>
      <c r="IRA7" s="140"/>
      <c r="IRB7" s="141"/>
      <c r="IRC7" s="142"/>
      <c r="IRD7" s="143"/>
      <c r="IRE7" s="144"/>
      <c r="IRF7" s="144"/>
      <c r="IRG7" s="140"/>
      <c r="IRH7" s="141"/>
      <c r="IRI7" s="142"/>
      <c r="IRJ7" s="143"/>
      <c r="IRK7" s="144"/>
      <c r="IRL7" s="144"/>
      <c r="IRM7" s="140"/>
      <c r="IRN7" s="141"/>
      <c r="IRO7" s="142"/>
      <c r="IRP7" s="143"/>
      <c r="IRQ7" s="144"/>
      <c r="IRR7" s="144"/>
      <c r="IRS7" s="140"/>
      <c r="IRT7" s="141"/>
      <c r="IRU7" s="142"/>
      <c r="IRV7" s="143"/>
      <c r="IRW7" s="144"/>
      <c r="IRX7" s="144"/>
      <c r="IRY7" s="140"/>
      <c r="IRZ7" s="141"/>
      <c r="ISA7" s="142"/>
      <c r="ISB7" s="143"/>
      <c r="ISC7" s="144"/>
      <c r="ISD7" s="144"/>
      <c r="ISE7" s="140"/>
      <c r="ISF7" s="141"/>
      <c r="ISG7" s="142"/>
      <c r="ISH7" s="143"/>
      <c r="ISI7" s="144"/>
      <c r="ISJ7" s="144"/>
      <c r="ISK7" s="140"/>
      <c r="ISL7" s="141"/>
      <c r="ISM7" s="142"/>
      <c r="ISN7" s="143"/>
      <c r="ISO7" s="144"/>
      <c r="ISP7" s="144"/>
      <c r="ISQ7" s="140"/>
      <c r="ISR7" s="141"/>
      <c r="ISS7" s="142"/>
      <c r="IST7" s="143"/>
      <c r="ISU7" s="144"/>
      <c r="ISV7" s="144"/>
      <c r="ISW7" s="140"/>
      <c r="ISX7" s="141"/>
      <c r="ISY7" s="142"/>
      <c r="ISZ7" s="143"/>
      <c r="ITA7" s="144"/>
      <c r="ITB7" s="144"/>
      <c r="ITC7" s="140"/>
      <c r="ITD7" s="141"/>
      <c r="ITE7" s="142"/>
      <c r="ITF7" s="143"/>
      <c r="ITG7" s="144"/>
      <c r="ITH7" s="144"/>
      <c r="ITI7" s="140"/>
      <c r="ITJ7" s="141"/>
      <c r="ITK7" s="142"/>
      <c r="ITL7" s="143"/>
      <c r="ITM7" s="144"/>
      <c r="ITN7" s="144"/>
      <c r="ITO7" s="140"/>
      <c r="ITP7" s="141"/>
      <c r="ITQ7" s="142"/>
      <c r="ITR7" s="143"/>
      <c r="ITS7" s="144"/>
      <c r="ITT7" s="144"/>
      <c r="ITU7" s="140"/>
      <c r="ITV7" s="141"/>
      <c r="ITW7" s="142"/>
      <c r="ITX7" s="143"/>
      <c r="ITY7" s="144"/>
      <c r="ITZ7" s="144"/>
      <c r="IUA7" s="140"/>
      <c r="IUB7" s="141"/>
      <c r="IUC7" s="142"/>
      <c r="IUD7" s="143"/>
      <c r="IUE7" s="144"/>
      <c r="IUF7" s="144"/>
      <c r="IUG7" s="140"/>
      <c r="IUH7" s="141"/>
      <c r="IUI7" s="142"/>
      <c r="IUJ7" s="143"/>
      <c r="IUK7" s="144"/>
      <c r="IUL7" s="144"/>
      <c r="IUM7" s="140"/>
      <c r="IUN7" s="141"/>
      <c r="IUO7" s="142"/>
      <c r="IUP7" s="143"/>
      <c r="IUQ7" s="144"/>
      <c r="IUR7" s="144"/>
      <c r="IUS7" s="140"/>
      <c r="IUT7" s="141"/>
      <c r="IUU7" s="142"/>
      <c r="IUV7" s="143"/>
      <c r="IUW7" s="144"/>
      <c r="IUX7" s="144"/>
      <c r="IUY7" s="140"/>
      <c r="IUZ7" s="141"/>
      <c r="IVA7" s="142"/>
      <c r="IVB7" s="143"/>
      <c r="IVC7" s="144"/>
      <c r="IVD7" s="144"/>
      <c r="IVE7" s="140"/>
      <c r="IVF7" s="141"/>
      <c r="IVG7" s="142"/>
      <c r="IVH7" s="143"/>
      <c r="IVI7" s="144"/>
      <c r="IVJ7" s="144"/>
      <c r="IVK7" s="140"/>
      <c r="IVL7" s="141"/>
      <c r="IVM7" s="142"/>
      <c r="IVN7" s="143"/>
      <c r="IVO7" s="144"/>
      <c r="IVP7" s="144"/>
      <c r="IVQ7" s="140"/>
      <c r="IVR7" s="141"/>
      <c r="IVS7" s="142"/>
      <c r="IVT7" s="143"/>
      <c r="IVU7" s="144"/>
      <c r="IVV7" s="144"/>
      <c r="IVW7" s="140"/>
      <c r="IVX7" s="141"/>
      <c r="IVY7" s="142"/>
      <c r="IVZ7" s="143"/>
      <c r="IWA7" s="144"/>
      <c r="IWB7" s="144"/>
      <c r="IWC7" s="140"/>
      <c r="IWD7" s="141"/>
      <c r="IWE7" s="142"/>
      <c r="IWF7" s="143"/>
      <c r="IWG7" s="144"/>
      <c r="IWH7" s="144"/>
      <c r="IWI7" s="140"/>
      <c r="IWJ7" s="141"/>
      <c r="IWK7" s="142"/>
      <c r="IWL7" s="143"/>
      <c r="IWM7" s="144"/>
      <c r="IWN7" s="144"/>
      <c r="IWO7" s="140"/>
      <c r="IWP7" s="141"/>
      <c r="IWQ7" s="142"/>
      <c r="IWR7" s="143"/>
      <c r="IWS7" s="144"/>
      <c r="IWT7" s="144"/>
      <c r="IWU7" s="140"/>
      <c r="IWV7" s="141"/>
      <c r="IWW7" s="142"/>
      <c r="IWX7" s="143"/>
      <c r="IWY7" s="144"/>
      <c r="IWZ7" s="144"/>
      <c r="IXA7" s="140"/>
      <c r="IXB7" s="141"/>
      <c r="IXC7" s="142"/>
      <c r="IXD7" s="143"/>
      <c r="IXE7" s="144"/>
      <c r="IXF7" s="144"/>
      <c r="IXG7" s="140"/>
      <c r="IXH7" s="141"/>
      <c r="IXI7" s="142"/>
      <c r="IXJ7" s="143"/>
      <c r="IXK7" s="144"/>
      <c r="IXL7" s="144"/>
      <c r="IXM7" s="140"/>
      <c r="IXN7" s="141"/>
      <c r="IXO7" s="142"/>
      <c r="IXP7" s="143"/>
      <c r="IXQ7" s="144"/>
      <c r="IXR7" s="144"/>
      <c r="IXS7" s="140"/>
      <c r="IXT7" s="141"/>
      <c r="IXU7" s="142"/>
      <c r="IXV7" s="143"/>
      <c r="IXW7" s="144"/>
      <c r="IXX7" s="144"/>
      <c r="IXY7" s="140"/>
      <c r="IXZ7" s="141"/>
      <c r="IYA7" s="142"/>
      <c r="IYB7" s="143"/>
      <c r="IYC7" s="144"/>
      <c r="IYD7" s="144"/>
      <c r="IYE7" s="140"/>
      <c r="IYF7" s="141"/>
      <c r="IYG7" s="142"/>
      <c r="IYH7" s="143"/>
      <c r="IYI7" s="144"/>
      <c r="IYJ7" s="144"/>
      <c r="IYK7" s="140"/>
      <c r="IYL7" s="141"/>
      <c r="IYM7" s="142"/>
      <c r="IYN7" s="143"/>
      <c r="IYO7" s="144"/>
      <c r="IYP7" s="144"/>
      <c r="IYQ7" s="140"/>
      <c r="IYR7" s="141"/>
      <c r="IYS7" s="142"/>
      <c r="IYT7" s="143"/>
      <c r="IYU7" s="144"/>
      <c r="IYV7" s="144"/>
      <c r="IYW7" s="140"/>
      <c r="IYX7" s="141"/>
      <c r="IYY7" s="142"/>
      <c r="IYZ7" s="143"/>
      <c r="IZA7" s="144"/>
      <c r="IZB7" s="144"/>
      <c r="IZC7" s="140"/>
      <c r="IZD7" s="141"/>
      <c r="IZE7" s="142"/>
      <c r="IZF7" s="143"/>
      <c r="IZG7" s="144"/>
      <c r="IZH7" s="144"/>
      <c r="IZI7" s="140"/>
      <c r="IZJ7" s="141"/>
      <c r="IZK7" s="142"/>
      <c r="IZL7" s="143"/>
      <c r="IZM7" s="144"/>
      <c r="IZN7" s="144"/>
      <c r="IZO7" s="140"/>
      <c r="IZP7" s="141"/>
      <c r="IZQ7" s="142"/>
      <c r="IZR7" s="143"/>
      <c r="IZS7" s="144"/>
      <c r="IZT7" s="144"/>
      <c r="IZU7" s="140"/>
      <c r="IZV7" s="141"/>
      <c r="IZW7" s="142"/>
      <c r="IZX7" s="143"/>
      <c r="IZY7" s="144"/>
      <c r="IZZ7" s="144"/>
      <c r="JAA7" s="140"/>
      <c r="JAB7" s="141"/>
      <c r="JAC7" s="142"/>
      <c r="JAD7" s="143"/>
      <c r="JAE7" s="144"/>
      <c r="JAF7" s="144"/>
      <c r="JAG7" s="140"/>
      <c r="JAH7" s="141"/>
      <c r="JAI7" s="142"/>
      <c r="JAJ7" s="143"/>
      <c r="JAK7" s="144"/>
      <c r="JAL7" s="144"/>
      <c r="JAM7" s="140"/>
      <c r="JAN7" s="141"/>
      <c r="JAO7" s="142"/>
      <c r="JAP7" s="143"/>
      <c r="JAQ7" s="144"/>
      <c r="JAR7" s="144"/>
      <c r="JAS7" s="140"/>
      <c r="JAT7" s="141"/>
      <c r="JAU7" s="142"/>
      <c r="JAV7" s="143"/>
      <c r="JAW7" s="144"/>
      <c r="JAX7" s="144"/>
      <c r="JAY7" s="140"/>
      <c r="JAZ7" s="141"/>
      <c r="JBA7" s="142"/>
      <c r="JBB7" s="143"/>
      <c r="JBC7" s="144"/>
      <c r="JBD7" s="144"/>
      <c r="JBE7" s="140"/>
      <c r="JBF7" s="141"/>
      <c r="JBG7" s="142"/>
      <c r="JBH7" s="143"/>
      <c r="JBI7" s="144"/>
      <c r="JBJ7" s="144"/>
      <c r="JBK7" s="140"/>
      <c r="JBL7" s="141"/>
      <c r="JBM7" s="142"/>
      <c r="JBN7" s="143"/>
      <c r="JBO7" s="144"/>
      <c r="JBP7" s="144"/>
      <c r="JBQ7" s="140"/>
      <c r="JBR7" s="141"/>
      <c r="JBS7" s="142"/>
      <c r="JBT7" s="143"/>
      <c r="JBU7" s="144"/>
      <c r="JBV7" s="144"/>
      <c r="JBW7" s="140"/>
      <c r="JBX7" s="141"/>
      <c r="JBY7" s="142"/>
      <c r="JBZ7" s="143"/>
      <c r="JCA7" s="144"/>
      <c r="JCB7" s="144"/>
      <c r="JCC7" s="140"/>
      <c r="JCD7" s="141"/>
      <c r="JCE7" s="142"/>
      <c r="JCF7" s="143"/>
      <c r="JCG7" s="144"/>
      <c r="JCH7" s="144"/>
      <c r="JCI7" s="140"/>
      <c r="JCJ7" s="141"/>
      <c r="JCK7" s="142"/>
      <c r="JCL7" s="143"/>
      <c r="JCM7" s="144"/>
      <c r="JCN7" s="144"/>
      <c r="JCO7" s="140"/>
      <c r="JCP7" s="141"/>
      <c r="JCQ7" s="142"/>
      <c r="JCR7" s="143"/>
      <c r="JCS7" s="144"/>
      <c r="JCT7" s="144"/>
      <c r="JCU7" s="140"/>
      <c r="JCV7" s="141"/>
      <c r="JCW7" s="142"/>
      <c r="JCX7" s="143"/>
      <c r="JCY7" s="144"/>
      <c r="JCZ7" s="144"/>
      <c r="JDA7" s="140"/>
      <c r="JDB7" s="141"/>
      <c r="JDC7" s="142"/>
      <c r="JDD7" s="143"/>
      <c r="JDE7" s="144"/>
      <c r="JDF7" s="144"/>
      <c r="JDG7" s="140"/>
      <c r="JDH7" s="141"/>
      <c r="JDI7" s="142"/>
      <c r="JDJ7" s="143"/>
      <c r="JDK7" s="144"/>
      <c r="JDL7" s="144"/>
      <c r="JDM7" s="140"/>
      <c r="JDN7" s="141"/>
      <c r="JDO7" s="142"/>
      <c r="JDP7" s="143"/>
      <c r="JDQ7" s="144"/>
      <c r="JDR7" s="144"/>
      <c r="JDS7" s="140"/>
      <c r="JDT7" s="141"/>
      <c r="JDU7" s="142"/>
      <c r="JDV7" s="143"/>
      <c r="JDW7" s="144"/>
      <c r="JDX7" s="144"/>
      <c r="JDY7" s="140"/>
      <c r="JDZ7" s="141"/>
      <c r="JEA7" s="142"/>
      <c r="JEB7" s="143"/>
      <c r="JEC7" s="144"/>
      <c r="JED7" s="144"/>
      <c r="JEE7" s="140"/>
      <c r="JEF7" s="141"/>
      <c r="JEG7" s="142"/>
      <c r="JEH7" s="143"/>
      <c r="JEI7" s="144"/>
      <c r="JEJ7" s="144"/>
      <c r="JEK7" s="140"/>
      <c r="JEL7" s="141"/>
      <c r="JEM7" s="142"/>
      <c r="JEN7" s="143"/>
      <c r="JEO7" s="144"/>
      <c r="JEP7" s="144"/>
      <c r="JEQ7" s="140"/>
      <c r="JER7" s="141"/>
      <c r="JES7" s="142"/>
      <c r="JET7" s="143"/>
      <c r="JEU7" s="144"/>
      <c r="JEV7" s="144"/>
      <c r="JEW7" s="140"/>
      <c r="JEX7" s="141"/>
      <c r="JEY7" s="142"/>
      <c r="JEZ7" s="143"/>
      <c r="JFA7" s="144"/>
      <c r="JFB7" s="144"/>
      <c r="JFC7" s="140"/>
      <c r="JFD7" s="141"/>
      <c r="JFE7" s="142"/>
      <c r="JFF7" s="143"/>
      <c r="JFG7" s="144"/>
      <c r="JFH7" s="144"/>
      <c r="JFI7" s="140"/>
      <c r="JFJ7" s="141"/>
      <c r="JFK7" s="142"/>
      <c r="JFL7" s="143"/>
      <c r="JFM7" s="144"/>
      <c r="JFN7" s="144"/>
      <c r="JFO7" s="140"/>
      <c r="JFP7" s="141"/>
      <c r="JFQ7" s="142"/>
      <c r="JFR7" s="143"/>
      <c r="JFS7" s="144"/>
      <c r="JFT7" s="144"/>
      <c r="JFU7" s="140"/>
      <c r="JFV7" s="141"/>
      <c r="JFW7" s="142"/>
      <c r="JFX7" s="143"/>
      <c r="JFY7" s="144"/>
      <c r="JFZ7" s="144"/>
      <c r="JGA7" s="140"/>
      <c r="JGB7" s="141"/>
      <c r="JGC7" s="142"/>
      <c r="JGD7" s="143"/>
      <c r="JGE7" s="144"/>
      <c r="JGF7" s="144"/>
      <c r="JGG7" s="140"/>
      <c r="JGH7" s="141"/>
      <c r="JGI7" s="142"/>
      <c r="JGJ7" s="143"/>
      <c r="JGK7" s="144"/>
      <c r="JGL7" s="144"/>
      <c r="JGM7" s="140"/>
      <c r="JGN7" s="141"/>
      <c r="JGO7" s="142"/>
      <c r="JGP7" s="143"/>
      <c r="JGQ7" s="144"/>
      <c r="JGR7" s="144"/>
      <c r="JGS7" s="140"/>
      <c r="JGT7" s="141"/>
      <c r="JGU7" s="142"/>
      <c r="JGV7" s="143"/>
      <c r="JGW7" s="144"/>
      <c r="JGX7" s="144"/>
      <c r="JGY7" s="140"/>
      <c r="JGZ7" s="141"/>
      <c r="JHA7" s="142"/>
      <c r="JHB7" s="143"/>
      <c r="JHC7" s="144"/>
      <c r="JHD7" s="144"/>
      <c r="JHE7" s="140"/>
      <c r="JHF7" s="141"/>
      <c r="JHG7" s="142"/>
      <c r="JHH7" s="143"/>
      <c r="JHI7" s="144"/>
      <c r="JHJ7" s="144"/>
      <c r="JHK7" s="140"/>
      <c r="JHL7" s="141"/>
      <c r="JHM7" s="142"/>
      <c r="JHN7" s="143"/>
      <c r="JHO7" s="144"/>
      <c r="JHP7" s="144"/>
      <c r="JHQ7" s="140"/>
      <c r="JHR7" s="141"/>
      <c r="JHS7" s="142"/>
      <c r="JHT7" s="143"/>
      <c r="JHU7" s="144"/>
      <c r="JHV7" s="144"/>
      <c r="JHW7" s="140"/>
      <c r="JHX7" s="141"/>
      <c r="JHY7" s="142"/>
      <c r="JHZ7" s="143"/>
      <c r="JIA7" s="144"/>
      <c r="JIB7" s="144"/>
      <c r="JIC7" s="140"/>
      <c r="JID7" s="141"/>
      <c r="JIE7" s="142"/>
      <c r="JIF7" s="143"/>
      <c r="JIG7" s="144"/>
      <c r="JIH7" s="144"/>
      <c r="JII7" s="140"/>
      <c r="JIJ7" s="141"/>
      <c r="JIK7" s="142"/>
      <c r="JIL7" s="143"/>
      <c r="JIM7" s="144"/>
      <c r="JIN7" s="144"/>
      <c r="JIO7" s="140"/>
      <c r="JIP7" s="141"/>
      <c r="JIQ7" s="142"/>
      <c r="JIR7" s="143"/>
      <c r="JIS7" s="144"/>
      <c r="JIT7" s="144"/>
      <c r="JIU7" s="140"/>
      <c r="JIV7" s="141"/>
      <c r="JIW7" s="142"/>
      <c r="JIX7" s="143"/>
      <c r="JIY7" s="144"/>
      <c r="JIZ7" s="144"/>
      <c r="JJA7" s="140"/>
      <c r="JJB7" s="141"/>
      <c r="JJC7" s="142"/>
      <c r="JJD7" s="143"/>
      <c r="JJE7" s="144"/>
      <c r="JJF7" s="144"/>
      <c r="JJG7" s="140"/>
      <c r="JJH7" s="141"/>
      <c r="JJI7" s="142"/>
      <c r="JJJ7" s="143"/>
      <c r="JJK7" s="144"/>
      <c r="JJL7" s="144"/>
      <c r="JJM7" s="140"/>
      <c r="JJN7" s="141"/>
      <c r="JJO7" s="142"/>
      <c r="JJP7" s="143"/>
      <c r="JJQ7" s="144"/>
      <c r="JJR7" s="144"/>
      <c r="JJS7" s="140"/>
      <c r="JJT7" s="141"/>
      <c r="JJU7" s="142"/>
      <c r="JJV7" s="143"/>
      <c r="JJW7" s="144"/>
      <c r="JJX7" s="144"/>
      <c r="JJY7" s="140"/>
      <c r="JJZ7" s="141"/>
      <c r="JKA7" s="142"/>
      <c r="JKB7" s="143"/>
      <c r="JKC7" s="144"/>
      <c r="JKD7" s="144"/>
      <c r="JKE7" s="140"/>
      <c r="JKF7" s="141"/>
      <c r="JKG7" s="142"/>
      <c r="JKH7" s="143"/>
      <c r="JKI7" s="144"/>
      <c r="JKJ7" s="144"/>
      <c r="JKK7" s="140"/>
      <c r="JKL7" s="141"/>
      <c r="JKM7" s="142"/>
      <c r="JKN7" s="143"/>
      <c r="JKO7" s="144"/>
      <c r="JKP7" s="144"/>
      <c r="JKQ7" s="140"/>
      <c r="JKR7" s="141"/>
      <c r="JKS7" s="142"/>
      <c r="JKT7" s="143"/>
      <c r="JKU7" s="144"/>
      <c r="JKV7" s="144"/>
      <c r="JKW7" s="140"/>
      <c r="JKX7" s="141"/>
      <c r="JKY7" s="142"/>
      <c r="JKZ7" s="143"/>
      <c r="JLA7" s="144"/>
      <c r="JLB7" s="144"/>
      <c r="JLC7" s="140"/>
      <c r="JLD7" s="141"/>
      <c r="JLE7" s="142"/>
      <c r="JLF7" s="143"/>
      <c r="JLG7" s="144"/>
      <c r="JLH7" s="144"/>
      <c r="JLI7" s="140"/>
      <c r="JLJ7" s="141"/>
      <c r="JLK7" s="142"/>
      <c r="JLL7" s="143"/>
      <c r="JLM7" s="144"/>
      <c r="JLN7" s="144"/>
      <c r="JLO7" s="140"/>
      <c r="JLP7" s="141"/>
      <c r="JLQ7" s="142"/>
      <c r="JLR7" s="143"/>
      <c r="JLS7" s="144"/>
      <c r="JLT7" s="144"/>
      <c r="JLU7" s="140"/>
      <c r="JLV7" s="141"/>
      <c r="JLW7" s="142"/>
      <c r="JLX7" s="143"/>
      <c r="JLY7" s="144"/>
      <c r="JLZ7" s="144"/>
      <c r="JMA7" s="140"/>
      <c r="JMB7" s="141"/>
      <c r="JMC7" s="142"/>
      <c r="JMD7" s="143"/>
      <c r="JME7" s="144"/>
      <c r="JMF7" s="144"/>
      <c r="JMG7" s="140"/>
      <c r="JMH7" s="141"/>
      <c r="JMI7" s="142"/>
      <c r="JMJ7" s="143"/>
      <c r="JMK7" s="144"/>
      <c r="JML7" s="144"/>
      <c r="JMM7" s="140"/>
      <c r="JMN7" s="141"/>
      <c r="JMO7" s="142"/>
      <c r="JMP7" s="143"/>
      <c r="JMQ7" s="144"/>
      <c r="JMR7" s="144"/>
      <c r="JMS7" s="140"/>
      <c r="JMT7" s="141"/>
      <c r="JMU7" s="142"/>
      <c r="JMV7" s="143"/>
      <c r="JMW7" s="144"/>
      <c r="JMX7" s="144"/>
      <c r="JMY7" s="140"/>
      <c r="JMZ7" s="141"/>
      <c r="JNA7" s="142"/>
      <c r="JNB7" s="143"/>
      <c r="JNC7" s="144"/>
      <c r="JND7" s="144"/>
      <c r="JNE7" s="140"/>
      <c r="JNF7" s="141"/>
      <c r="JNG7" s="142"/>
      <c r="JNH7" s="143"/>
      <c r="JNI7" s="144"/>
      <c r="JNJ7" s="144"/>
      <c r="JNK7" s="140"/>
      <c r="JNL7" s="141"/>
      <c r="JNM7" s="142"/>
      <c r="JNN7" s="143"/>
      <c r="JNO7" s="144"/>
      <c r="JNP7" s="144"/>
      <c r="JNQ7" s="140"/>
      <c r="JNR7" s="141"/>
      <c r="JNS7" s="142"/>
      <c r="JNT7" s="143"/>
      <c r="JNU7" s="144"/>
      <c r="JNV7" s="144"/>
      <c r="JNW7" s="140"/>
      <c r="JNX7" s="141"/>
      <c r="JNY7" s="142"/>
      <c r="JNZ7" s="143"/>
      <c r="JOA7" s="144"/>
      <c r="JOB7" s="144"/>
      <c r="JOC7" s="140"/>
      <c r="JOD7" s="141"/>
      <c r="JOE7" s="142"/>
      <c r="JOF7" s="143"/>
      <c r="JOG7" s="144"/>
      <c r="JOH7" s="144"/>
      <c r="JOI7" s="140"/>
      <c r="JOJ7" s="141"/>
      <c r="JOK7" s="142"/>
      <c r="JOL7" s="143"/>
      <c r="JOM7" s="144"/>
      <c r="JON7" s="144"/>
      <c r="JOO7" s="140"/>
      <c r="JOP7" s="141"/>
      <c r="JOQ7" s="142"/>
      <c r="JOR7" s="143"/>
      <c r="JOS7" s="144"/>
      <c r="JOT7" s="144"/>
      <c r="JOU7" s="140"/>
      <c r="JOV7" s="141"/>
      <c r="JOW7" s="142"/>
      <c r="JOX7" s="143"/>
      <c r="JOY7" s="144"/>
      <c r="JOZ7" s="144"/>
      <c r="JPA7" s="140"/>
      <c r="JPB7" s="141"/>
      <c r="JPC7" s="142"/>
      <c r="JPD7" s="143"/>
      <c r="JPE7" s="144"/>
      <c r="JPF7" s="144"/>
      <c r="JPG7" s="140"/>
      <c r="JPH7" s="141"/>
      <c r="JPI7" s="142"/>
      <c r="JPJ7" s="143"/>
      <c r="JPK7" s="144"/>
      <c r="JPL7" s="144"/>
      <c r="JPM7" s="140"/>
      <c r="JPN7" s="141"/>
      <c r="JPO7" s="142"/>
      <c r="JPP7" s="143"/>
      <c r="JPQ7" s="144"/>
      <c r="JPR7" s="144"/>
      <c r="JPS7" s="140"/>
      <c r="JPT7" s="141"/>
      <c r="JPU7" s="142"/>
      <c r="JPV7" s="143"/>
      <c r="JPW7" s="144"/>
      <c r="JPX7" s="144"/>
      <c r="JPY7" s="140"/>
      <c r="JPZ7" s="141"/>
      <c r="JQA7" s="142"/>
      <c r="JQB7" s="143"/>
      <c r="JQC7" s="144"/>
      <c r="JQD7" s="144"/>
      <c r="JQE7" s="140"/>
      <c r="JQF7" s="141"/>
      <c r="JQG7" s="142"/>
      <c r="JQH7" s="143"/>
      <c r="JQI7" s="144"/>
      <c r="JQJ7" s="144"/>
      <c r="JQK7" s="140"/>
      <c r="JQL7" s="141"/>
      <c r="JQM7" s="142"/>
      <c r="JQN7" s="143"/>
      <c r="JQO7" s="144"/>
      <c r="JQP7" s="144"/>
      <c r="JQQ7" s="140"/>
      <c r="JQR7" s="141"/>
      <c r="JQS7" s="142"/>
      <c r="JQT7" s="143"/>
      <c r="JQU7" s="144"/>
      <c r="JQV7" s="144"/>
      <c r="JQW7" s="140"/>
      <c r="JQX7" s="141"/>
      <c r="JQY7" s="142"/>
      <c r="JQZ7" s="143"/>
      <c r="JRA7" s="144"/>
      <c r="JRB7" s="144"/>
      <c r="JRC7" s="140"/>
      <c r="JRD7" s="141"/>
      <c r="JRE7" s="142"/>
      <c r="JRF7" s="143"/>
      <c r="JRG7" s="144"/>
      <c r="JRH7" s="144"/>
      <c r="JRI7" s="140"/>
      <c r="JRJ7" s="141"/>
      <c r="JRK7" s="142"/>
      <c r="JRL7" s="143"/>
      <c r="JRM7" s="144"/>
      <c r="JRN7" s="144"/>
      <c r="JRO7" s="140"/>
      <c r="JRP7" s="141"/>
      <c r="JRQ7" s="142"/>
      <c r="JRR7" s="143"/>
      <c r="JRS7" s="144"/>
      <c r="JRT7" s="144"/>
      <c r="JRU7" s="140"/>
      <c r="JRV7" s="141"/>
      <c r="JRW7" s="142"/>
      <c r="JRX7" s="143"/>
      <c r="JRY7" s="144"/>
      <c r="JRZ7" s="144"/>
      <c r="JSA7" s="140"/>
      <c r="JSB7" s="141"/>
      <c r="JSC7" s="142"/>
      <c r="JSD7" s="143"/>
      <c r="JSE7" s="144"/>
      <c r="JSF7" s="144"/>
      <c r="JSG7" s="140"/>
      <c r="JSH7" s="141"/>
      <c r="JSI7" s="142"/>
      <c r="JSJ7" s="143"/>
      <c r="JSK7" s="144"/>
      <c r="JSL7" s="144"/>
      <c r="JSM7" s="140"/>
      <c r="JSN7" s="141"/>
      <c r="JSO7" s="142"/>
      <c r="JSP7" s="143"/>
      <c r="JSQ7" s="144"/>
      <c r="JSR7" s="144"/>
      <c r="JSS7" s="140"/>
      <c r="JST7" s="141"/>
      <c r="JSU7" s="142"/>
      <c r="JSV7" s="143"/>
      <c r="JSW7" s="144"/>
      <c r="JSX7" s="144"/>
      <c r="JSY7" s="140"/>
      <c r="JSZ7" s="141"/>
      <c r="JTA7" s="142"/>
      <c r="JTB7" s="143"/>
      <c r="JTC7" s="144"/>
      <c r="JTD7" s="144"/>
      <c r="JTE7" s="140"/>
      <c r="JTF7" s="141"/>
      <c r="JTG7" s="142"/>
      <c r="JTH7" s="143"/>
      <c r="JTI7" s="144"/>
      <c r="JTJ7" s="144"/>
      <c r="JTK7" s="140"/>
      <c r="JTL7" s="141"/>
      <c r="JTM7" s="142"/>
      <c r="JTN7" s="143"/>
      <c r="JTO7" s="144"/>
      <c r="JTP7" s="144"/>
      <c r="JTQ7" s="140"/>
      <c r="JTR7" s="141"/>
      <c r="JTS7" s="142"/>
      <c r="JTT7" s="143"/>
      <c r="JTU7" s="144"/>
      <c r="JTV7" s="144"/>
      <c r="JTW7" s="140"/>
      <c r="JTX7" s="141"/>
      <c r="JTY7" s="142"/>
      <c r="JTZ7" s="143"/>
      <c r="JUA7" s="144"/>
      <c r="JUB7" s="144"/>
      <c r="JUC7" s="140"/>
      <c r="JUD7" s="141"/>
      <c r="JUE7" s="142"/>
      <c r="JUF7" s="143"/>
      <c r="JUG7" s="144"/>
      <c r="JUH7" s="144"/>
      <c r="JUI7" s="140"/>
      <c r="JUJ7" s="141"/>
      <c r="JUK7" s="142"/>
      <c r="JUL7" s="143"/>
      <c r="JUM7" s="144"/>
      <c r="JUN7" s="144"/>
      <c r="JUO7" s="140"/>
      <c r="JUP7" s="141"/>
      <c r="JUQ7" s="142"/>
      <c r="JUR7" s="143"/>
      <c r="JUS7" s="144"/>
      <c r="JUT7" s="144"/>
      <c r="JUU7" s="140"/>
      <c r="JUV7" s="141"/>
      <c r="JUW7" s="142"/>
      <c r="JUX7" s="143"/>
      <c r="JUY7" s="144"/>
      <c r="JUZ7" s="144"/>
      <c r="JVA7" s="140"/>
      <c r="JVB7" s="141"/>
      <c r="JVC7" s="142"/>
      <c r="JVD7" s="143"/>
      <c r="JVE7" s="144"/>
      <c r="JVF7" s="144"/>
      <c r="JVG7" s="140"/>
      <c r="JVH7" s="141"/>
      <c r="JVI7" s="142"/>
      <c r="JVJ7" s="143"/>
      <c r="JVK7" s="144"/>
      <c r="JVL7" s="144"/>
      <c r="JVM7" s="140"/>
      <c r="JVN7" s="141"/>
      <c r="JVO7" s="142"/>
      <c r="JVP7" s="143"/>
      <c r="JVQ7" s="144"/>
      <c r="JVR7" s="144"/>
      <c r="JVS7" s="140"/>
      <c r="JVT7" s="141"/>
      <c r="JVU7" s="142"/>
      <c r="JVV7" s="143"/>
      <c r="JVW7" s="144"/>
      <c r="JVX7" s="144"/>
      <c r="JVY7" s="140"/>
      <c r="JVZ7" s="141"/>
      <c r="JWA7" s="142"/>
      <c r="JWB7" s="143"/>
      <c r="JWC7" s="144"/>
      <c r="JWD7" s="144"/>
      <c r="JWE7" s="140"/>
      <c r="JWF7" s="141"/>
      <c r="JWG7" s="142"/>
      <c r="JWH7" s="143"/>
      <c r="JWI7" s="144"/>
      <c r="JWJ7" s="144"/>
      <c r="JWK7" s="140"/>
      <c r="JWL7" s="141"/>
      <c r="JWM7" s="142"/>
      <c r="JWN7" s="143"/>
      <c r="JWO7" s="144"/>
      <c r="JWP7" s="144"/>
      <c r="JWQ7" s="140"/>
      <c r="JWR7" s="141"/>
      <c r="JWS7" s="142"/>
      <c r="JWT7" s="143"/>
      <c r="JWU7" s="144"/>
      <c r="JWV7" s="144"/>
      <c r="JWW7" s="140"/>
      <c r="JWX7" s="141"/>
      <c r="JWY7" s="142"/>
      <c r="JWZ7" s="143"/>
      <c r="JXA7" s="144"/>
      <c r="JXB7" s="144"/>
      <c r="JXC7" s="140"/>
      <c r="JXD7" s="141"/>
      <c r="JXE7" s="142"/>
      <c r="JXF7" s="143"/>
      <c r="JXG7" s="144"/>
      <c r="JXH7" s="144"/>
      <c r="JXI7" s="140"/>
      <c r="JXJ7" s="141"/>
      <c r="JXK7" s="142"/>
      <c r="JXL7" s="143"/>
      <c r="JXM7" s="144"/>
      <c r="JXN7" s="144"/>
      <c r="JXO7" s="140"/>
      <c r="JXP7" s="141"/>
      <c r="JXQ7" s="142"/>
      <c r="JXR7" s="143"/>
      <c r="JXS7" s="144"/>
      <c r="JXT7" s="144"/>
      <c r="JXU7" s="140"/>
      <c r="JXV7" s="141"/>
      <c r="JXW7" s="142"/>
      <c r="JXX7" s="143"/>
      <c r="JXY7" s="144"/>
      <c r="JXZ7" s="144"/>
      <c r="JYA7" s="140"/>
      <c r="JYB7" s="141"/>
      <c r="JYC7" s="142"/>
      <c r="JYD7" s="143"/>
      <c r="JYE7" s="144"/>
      <c r="JYF7" s="144"/>
      <c r="JYG7" s="140"/>
      <c r="JYH7" s="141"/>
      <c r="JYI7" s="142"/>
      <c r="JYJ7" s="143"/>
      <c r="JYK7" s="144"/>
      <c r="JYL7" s="144"/>
      <c r="JYM7" s="140"/>
      <c r="JYN7" s="141"/>
      <c r="JYO7" s="142"/>
      <c r="JYP7" s="143"/>
      <c r="JYQ7" s="144"/>
      <c r="JYR7" s="144"/>
      <c r="JYS7" s="140"/>
      <c r="JYT7" s="141"/>
      <c r="JYU7" s="142"/>
      <c r="JYV7" s="143"/>
      <c r="JYW7" s="144"/>
      <c r="JYX7" s="144"/>
      <c r="JYY7" s="140"/>
      <c r="JYZ7" s="141"/>
      <c r="JZA7" s="142"/>
      <c r="JZB7" s="143"/>
      <c r="JZC7" s="144"/>
      <c r="JZD7" s="144"/>
      <c r="JZE7" s="140"/>
      <c r="JZF7" s="141"/>
      <c r="JZG7" s="142"/>
      <c r="JZH7" s="143"/>
      <c r="JZI7" s="144"/>
      <c r="JZJ7" s="144"/>
      <c r="JZK7" s="140"/>
      <c r="JZL7" s="141"/>
      <c r="JZM7" s="142"/>
      <c r="JZN7" s="143"/>
      <c r="JZO7" s="144"/>
      <c r="JZP7" s="144"/>
      <c r="JZQ7" s="140"/>
      <c r="JZR7" s="141"/>
      <c r="JZS7" s="142"/>
      <c r="JZT7" s="143"/>
      <c r="JZU7" s="144"/>
      <c r="JZV7" s="144"/>
      <c r="JZW7" s="140"/>
      <c r="JZX7" s="141"/>
      <c r="JZY7" s="142"/>
      <c r="JZZ7" s="143"/>
      <c r="KAA7" s="144"/>
      <c r="KAB7" s="144"/>
      <c r="KAC7" s="140"/>
      <c r="KAD7" s="141"/>
      <c r="KAE7" s="142"/>
      <c r="KAF7" s="143"/>
      <c r="KAG7" s="144"/>
      <c r="KAH7" s="144"/>
      <c r="KAI7" s="140"/>
      <c r="KAJ7" s="141"/>
      <c r="KAK7" s="142"/>
      <c r="KAL7" s="143"/>
      <c r="KAM7" s="144"/>
      <c r="KAN7" s="144"/>
      <c r="KAO7" s="140"/>
      <c r="KAP7" s="141"/>
      <c r="KAQ7" s="142"/>
      <c r="KAR7" s="143"/>
      <c r="KAS7" s="144"/>
      <c r="KAT7" s="144"/>
      <c r="KAU7" s="140"/>
      <c r="KAV7" s="141"/>
      <c r="KAW7" s="142"/>
      <c r="KAX7" s="143"/>
      <c r="KAY7" s="144"/>
      <c r="KAZ7" s="144"/>
      <c r="KBA7" s="140"/>
      <c r="KBB7" s="141"/>
      <c r="KBC7" s="142"/>
      <c r="KBD7" s="143"/>
      <c r="KBE7" s="144"/>
      <c r="KBF7" s="144"/>
      <c r="KBG7" s="140"/>
      <c r="KBH7" s="141"/>
      <c r="KBI7" s="142"/>
      <c r="KBJ7" s="143"/>
      <c r="KBK7" s="144"/>
      <c r="KBL7" s="144"/>
      <c r="KBM7" s="140"/>
      <c r="KBN7" s="141"/>
      <c r="KBO7" s="142"/>
      <c r="KBP7" s="143"/>
      <c r="KBQ7" s="144"/>
      <c r="KBR7" s="144"/>
      <c r="KBS7" s="140"/>
      <c r="KBT7" s="141"/>
      <c r="KBU7" s="142"/>
      <c r="KBV7" s="143"/>
      <c r="KBW7" s="144"/>
      <c r="KBX7" s="144"/>
      <c r="KBY7" s="140"/>
      <c r="KBZ7" s="141"/>
      <c r="KCA7" s="142"/>
      <c r="KCB7" s="143"/>
      <c r="KCC7" s="144"/>
      <c r="KCD7" s="144"/>
      <c r="KCE7" s="140"/>
      <c r="KCF7" s="141"/>
      <c r="KCG7" s="142"/>
      <c r="KCH7" s="143"/>
      <c r="KCI7" s="144"/>
      <c r="KCJ7" s="144"/>
      <c r="KCK7" s="140"/>
      <c r="KCL7" s="141"/>
      <c r="KCM7" s="142"/>
      <c r="KCN7" s="143"/>
      <c r="KCO7" s="144"/>
      <c r="KCP7" s="144"/>
      <c r="KCQ7" s="140"/>
      <c r="KCR7" s="141"/>
      <c r="KCS7" s="142"/>
      <c r="KCT7" s="143"/>
      <c r="KCU7" s="144"/>
      <c r="KCV7" s="144"/>
      <c r="KCW7" s="140"/>
      <c r="KCX7" s="141"/>
      <c r="KCY7" s="142"/>
      <c r="KCZ7" s="143"/>
      <c r="KDA7" s="144"/>
      <c r="KDB7" s="144"/>
      <c r="KDC7" s="140"/>
      <c r="KDD7" s="141"/>
      <c r="KDE7" s="142"/>
      <c r="KDF7" s="143"/>
      <c r="KDG7" s="144"/>
      <c r="KDH7" s="144"/>
      <c r="KDI7" s="140"/>
      <c r="KDJ7" s="141"/>
      <c r="KDK7" s="142"/>
      <c r="KDL7" s="143"/>
      <c r="KDM7" s="144"/>
      <c r="KDN7" s="144"/>
      <c r="KDO7" s="140"/>
      <c r="KDP7" s="141"/>
      <c r="KDQ7" s="142"/>
      <c r="KDR7" s="143"/>
      <c r="KDS7" s="144"/>
      <c r="KDT7" s="144"/>
      <c r="KDU7" s="140"/>
      <c r="KDV7" s="141"/>
      <c r="KDW7" s="142"/>
      <c r="KDX7" s="143"/>
      <c r="KDY7" s="144"/>
      <c r="KDZ7" s="144"/>
      <c r="KEA7" s="140"/>
      <c r="KEB7" s="141"/>
      <c r="KEC7" s="142"/>
      <c r="KED7" s="143"/>
      <c r="KEE7" s="144"/>
      <c r="KEF7" s="144"/>
      <c r="KEG7" s="140"/>
      <c r="KEH7" s="141"/>
      <c r="KEI7" s="142"/>
      <c r="KEJ7" s="143"/>
      <c r="KEK7" s="144"/>
      <c r="KEL7" s="144"/>
      <c r="KEM7" s="140"/>
      <c r="KEN7" s="141"/>
      <c r="KEO7" s="142"/>
      <c r="KEP7" s="143"/>
      <c r="KEQ7" s="144"/>
      <c r="KER7" s="144"/>
      <c r="KES7" s="140"/>
      <c r="KET7" s="141"/>
      <c r="KEU7" s="142"/>
      <c r="KEV7" s="143"/>
      <c r="KEW7" s="144"/>
      <c r="KEX7" s="144"/>
      <c r="KEY7" s="140"/>
      <c r="KEZ7" s="141"/>
      <c r="KFA7" s="142"/>
      <c r="KFB7" s="143"/>
      <c r="KFC7" s="144"/>
      <c r="KFD7" s="144"/>
      <c r="KFE7" s="140"/>
      <c r="KFF7" s="141"/>
      <c r="KFG7" s="142"/>
      <c r="KFH7" s="143"/>
      <c r="KFI7" s="144"/>
      <c r="KFJ7" s="144"/>
      <c r="KFK7" s="140"/>
      <c r="KFL7" s="141"/>
      <c r="KFM7" s="142"/>
      <c r="KFN7" s="143"/>
      <c r="KFO7" s="144"/>
      <c r="KFP7" s="144"/>
      <c r="KFQ7" s="140"/>
      <c r="KFR7" s="141"/>
      <c r="KFS7" s="142"/>
      <c r="KFT7" s="143"/>
      <c r="KFU7" s="144"/>
      <c r="KFV7" s="144"/>
      <c r="KFW7" s="140"/>
      <c r="KFX7" s="141"/>
      <c r="KFY7" s="142"/>
      <c r="KFZ7" s="143"/>
      <c r="KGA7" s="144"/>
      <c r="KGB7" s="144"/>
      <c r="KGC7" s="140"/>
      <c r="KGD7" s="141"/>
      <c r="KGE7" s="142"/>
      <c r="KGF7" s="143"/>
      <c r="KGG7" s="144"/>
      <c r="KGH7" s="144"/>
      <c r="KGI7" s="140"/>
      <c r="KGJ7" s="141"/>
      <c r="KGK7" s="142"/>
      <c r="KGL7" s="143"/>
      <c r="KGM7" s="144"/>
      <c r="KGN7" s="144"/>
      <c r="KGO7" s="140"/>
      <c r="KGP7" s="141"/>
      <c r="KGQ7" s="142"/>
      <c r="KGR7" s="143"/>
      <c r="KGS7" s="144"/>
      <c r="KGT7" s="144"/>
      <c r="KGU7" s="140"/>
      <c r="KGV7" s="141"/>
      <c r="KGW7" s="142"/>
      <c r="KGX7" s="143"/>
      <c r="KGY7" s="144"/>
      <c r="KGZ7" s="144"/>
      <c r="KHA7" s="140"/>
      <c r="KHB7" s="141"/>
      <c r="KHC7" s="142"/>
      <c r="KHD7" s="143"/>
      <c r="KHE7" s="144"/>
      <c r="KHF7" s="144"/>
      <c r="KHG7" s="140"/>
      <c r="KHH7" s="141"/>
      <c r="KHI7" s="142"/>
      <c r="KHJ7" s="143"/>
      <c r="KHK7" s="144"/>
      <c r="KHL7" s="144"/>
      <c r="KHM7" s="140"/>
      <c r="KHN7" s="141"/>
      <c r="KHO7" s="142"/>
      <c r="KHP7" s="143"/>
      <c r="KHQ7" s="144"/>
      <c r="KHR7" s="144"/>
      <c r="KHS7" s="140"/>
      <c r="KHT7" s="141"/>
      <c r="KHU7" s="142"/>
      <c r="KHV7" s="143"/>
      <c r="KHW7" s="144"/>
      <c r="KHX7" s="144"/>
      <c r="KHY7" s="140"/>
      <c r="KHZ7" s="141"/>
      <c r="KIA7" s="142"/>
      <c r="KIB7" s="143"/>
      <c r="KIC7" s="144"/>
      <c r="KID7" s="144"/>
      <c r="KIE7" s="140"/>
      <c r="KIF7" s="141"/>
      <c r="KIG7" s="142"/>
      <c r="KIH7" s="143"/>
      <c r="KII7" s="144"/>
      <c r="KIJ7" s="144"/>
      <c r="KIK7" s="140"/>
      <c r="KIL7" s="141"/>
      <c r="KIM7" s="142"/>
      <c r="KIN7" s="143"/>
      <c r="KIO7" s="144"/>
      <c r="KIP7" s="144"/>
      <c r="KIQ7" s="140"/>
      <c r="KIR7" s="141"/>
      <c r="KIS7" s="142"/>
      <c r="KIT7" s="143"/>
      <c r="KIU7" s="144"/>
      <c r="KIV7" s="144"/>
      <c r="KIW7" s="140"/>
      <c r="KIX7" s="141"/>
      <c r="KIY7" s="142"/>
      <c r="KIZ7" s="143"/>
      <c r="KJA7" s="144"/>
      <c r="KJB7" s="144"/>
      <c r="KJC7" s="140"/>
      <c r="KJD7" s="141"/>
      <c r="KJE7" s="142"/>
      <c r="KJF7" s="143"/>
      <c r="KJG7" s="144"/>
      <c r="KJH7" s="144"/>
      <c r="KJI7" s="140"/>
      <c r="KJJ7" s="141"/>
      <c r="KJK7" s="142"/>
      <c r="KJL7" s="143"/>
      <c r="KJM7" s="144"/>
      <c r="KJN7" s="144"/>
      <c r="KJO7" s="140"/>
      <c r="KJP7" s="141"/>
      <c r="KJQ7" s="142"/>
      <c r="KJR7" s="143"/>
      <c r="KJS7" s="144"/>
      <c r="KJT7" s="144"/>
      <c r="KJU7" s="140"/>
      <c r="KJV7" s="141"/>
      <c r="KJW7" s="142"/>
      <c r="KJX7" s="143"/>
      <c r="KJY7" s="144"/>
      <c r="KJZ7" s="144"/>
      <c r="KKA7" s="140"/>
      <c r="KKB7" s="141"/>
      <c r="KKC7" s="142"/>
      <c r="KKD7" s="143"/>
      <c r="KKE7" s="144"/>
      <c r="KKF7" s="144"/>
      <c r="KKG7" s="140"/>
      <c r="KKH7" s="141"/>
      <c r="KKI7" s="142"/>
      <c r="KKJ7" s="143"/>
      <c r="KKK7" s="144"/>
      <c r="KKL7" s="144"/>
      <c r="KKM7" s="140"/>
      <c r="KKN7" s="141"/>
      <c r="KKO7" s="142"/>
      <c r="KKP7" s="143"/>
      <c r="KKQ7" s="144"/>
      <c r="KKR7" s="144"/>
      <c r="KKS7" s="140"/>
      <c r="KKT7" s="141"/>
      <c r="KKU7" s="142"/>
      <c r="KKV7" s="143"/>
      <c r="KKW7" s="144"/>
      <c r="KKX7" s="144"/>
      <c r="KKY7" s="140"/>
      <c r="KKZ7" s="141"/>
      <c r="KLA7" s="142"/>
      <c r="KLB7" s="143"/>
      <c r="KLC7" s="144"/>
      <c r="KLD7" s="144"/>
      <c r="KLE7" s="140"/>
      <c r="KLF7" s="141"/>
      <c r="KLG7" s="142"/>
      <c r="KLH7" s="143"/>
      <c r="KLI7" s="144"/>
      <c r="KLJ7" s="144"/>
      <c r="KLK7" s="140"/>
      <c r="KLL7" s="141"/>
      <c r="KLM7" s="142"/>
      <c r="KLN7" s="143"/>
      <c r="KLO7" s="144"/>
      <c r="KLP7" s="144"/>
      <c r="KLQ7" s="140"/>
      <c r="KLR7" s="141"/>
      <c r="KLS7" s="142"/>
      <c r="KLT7" s="143"/>
      <c r="KLU7" s="144"/>
      <c r="KLV7" s="144"/>
      <c r="KLW7" s="140"/>
      <c r="KLX7" s="141"/>
      <c r="KLY7" s="142"/>
      <c r="KLZ7" s="143"/>
      <c r="KMA7" s="144"/>
      <c r="KMB7" s="144"/>
      <c r="KMC7" s="140"/>
      <c r="KMD7" s="141"/>
      <c r="KME7" s="142"/>
      <c r="KMF7" s="143"/>
      <c r="KMG7" s="144"/>
      <c r="KMH7" s="144"/>
      <c r="KMI7" s="140"/>
      <c r="KMJ7" s="141"/>
      <c r="KMK7" s="142"/>
      <c r="KML7" s="143"/>
      <c r="KMM7" s="144"/>
      <c r="KMN7" s="144"/>
      <c r="KMO7" s="140"/>
      <c r="KMP7" s="141"/>
      <c r="KMQ7" s="142"/>
      <c r="KMR7" s="143"/>
      <c r="KMS7" s="144"/>
      <c r="KMT7" s="144"/>
      <c r="KMU7" s="140"/>
      <c r="KMV7" s="141"/>
      <c r="KMW7" s="142"/>
      <c r="KMX7" s="143"/>
      <c r="KMY7" s="144"/>
      <c r="KMZ7" s="144"/>
      <c r="KNA7" s="140"/>
      <c r="KNB7" s="141"/>
      <c r="KNC7" s="142"/>
      <c r="KND7" s="143"/>
      <c r="KNE7" s="144"/>
      <c r="KNF7" s="144"/>
      <c r="KNG7" s="140"/>
      <c r="KNH7" s="141"/>
      <c r="KNI7" s="142"/>
      <c r="KNJ7" s="143"/>
      <c r="KNK7" s="144"/>
      <c r="KNL7" s="144"/>
      <c r="KNM7" s="140"/>
      <c r="KNN7" s="141"/>
      <c r="KNO7" s="142"/>
      <c r="KNP7" s="143"/>
      <c r="KNQ7" s="144"/>
      <c r="KNR7" s="144"/>
      <c r="KNS7" s="140"/>
      <c r="KNT7" s="141"/>
      <c r="KNU7" s="142"/>
      <c r="KNV7" s="143"/>
      <c r="KNW7" s="144"/>
      <c r="KNX7" s="144"/>
      <c r="KNY7" s="140"/>
      <c r="KNZ7" s="141"/>
      <c r="KOA7" s="142"/>
      <c r="KOB7" s="143"/>
      <c r="KOC7" s="144"/>
      <c r="KOD7" s="144"/>
      <c r="KOE7" s="140"/>
      <c r="KOF7" s="141"/>
      <c r="KOG7" s="142"/>
      <c r="KOH7" s="143"/>
      <c r="KOI7" s="144"/>
      <c r="KOJ7" s="144"/>
      <c r="KOK7" s="140"/>
      <c r="KOL7" s="141"/>
      <c r="KOM7" s="142"/>
      <c r="KON7" s="143"/>
      <c r="KOO7" s="144"/>
      <c r="KOP7" s="144"/>
      <c r="KOQ7" s="140"/>
      <c r="KOR7" s="141"/>
      <c r="KOS7" s="142"/>
      <c r="KOT7" s="143"/>
      <c r="KOU7" s="144"/>
      <c r="KOV7" s="144"/>
      <c r="KOW7" s="140"/>
      <c r="KOX7" s="141"/>
      <c r="KOY7" s="142"/>
      <c r="KOZ7" s="143"/>
      <c r="KPA7" s="144"/>
      <c r="KPB7" s="144"/>
      <c r="KPC7" s="140"/>
      <c r="KPD7" s="141"/>
      <c r="KPE7" s="142"/>
      <c r="KPF7" s="143"/>
      <c r="KPG7" s="144"/>
      <c r="KPH7" s="144"/>
      <c r="KPI7" s="140"/>
      <c r="KPJ7" s="141"/>
      <c r="KPK7" s="142"/>
      <c r="KPL7" s="143"/>
      <c r="KPM7" s="144"/>
      <c r="KPN7" s="144"/>
      <c r="KPO7" s="140"/>
      <c r="KPP7" s="141"/>
      <c r="KPQ7" s="142"/>
      <c r="KPR7" s="143"/>
      <c r="KPS7" s="144"/>
      <c r="KPT7" s="144"/>
      <c r="KPU7" s="140"/>
      <c r="KPV7" s="141"/>
      <c r="KPW7" s="142"/>
      <c r="KPX7" s="143"/>
      <c r="KPY7" s="144"/>
      <c r="KPZ7" s="144"/>
      <c r="KQA7" s="140"/>
      <c r="KQB7" s="141"/>
      <c r="KQC7" s="142"/>
      <c r="KQD7" s="143"/>
      <c r="KQE7" s="144"/>
      <c r="KQF7" s="144"/>
      <c r="KQG7" s="140"/>
      <c r="KQH7" s="141"/>
      <c r="KQI7" s="142"/>
      <c r="KQJ7" s="143"/>
      <c r="KQK7" s="144"/>
      <c r="KQL7" s="144"/>
      <c r="KQM7" s="140"/>
      <c r="KQN7" s="141"/>
      <c r="KQO7" s="142"/>
      <c r="KQP7" s="143"/>
      <c r="KQQ7" s="144"/>
      <c r="KQR7" s="144"/>
      <c r="KQS7" s="140"/>
      <c r="KQT7" s="141"/>
      <c r="KQU7" s="142"/>
      <c r="KQV7" s="143"/>
      <c r="KQW7" s="144"/>
      <c r="KQX7" s="144"/>
      <c r="KQY7" s="140"/>
      <c r="KQZ7" s="141"/>
      <c r="KRA7" s="142"/>
      <c r="KRB7" s="143"/>
      <c r="KRC7" s="144"/>
      <c r="KRD7" s="144"/>
      <c r="KRE7" s="140"/>
      <c r="KRF7" s="141"/>
      <c r="KRG7" s="142"/>
      <c r="KRH7" s="143"/>
      <c r="KRI7" s="144"/>
      <c r="KRJ7" s="144"/>
      <c r="KRK7" s="140"/>
      <c r="KRL7" s="141"/>
      <c r="KRM7" s="142"/>
      <c r="KRN7" s="143"/>
      <c r="KRO7" s="144"/>
      <c r="KRP7" s="144"/>
      <c r="KRQ7" s="140"/>
      <c r="KRR7" s="141"/>
      <c r="KRS7" s="142"/>
      <c r="KRT7" s="143"/>
      <c r="KRU7" s="144"/>
      <c r="KRV7" s="144"/>
      <c r="KRW7" s="140"/>
      <c r="KRX7" s="141"/>
      <c r="KRY7" s="142"/>
      <c r="KRZ7" s="143"/>
      <c r="KSA7" s="144"/>
      <c r="KSB7" s="144"/>
      <c r="KSC7" s="140"/>
      <c r="KSD7" s="141"/>
      <c r="KSE7" s="142"/>
      <c r="KSF7" s="143"/>
      <c r="KSG7" s="144"/>
      <c r="KSH7" s="144"/>
      <c r="KSI7" s="140"/>
      <c r="KSJ7" s="141"/>
      <c r="KSK7" s="142"/>
      <c r="KSL7" s="143"/>
      <c r="KSM7" s="144"/>
      <c r="KSN7" s="144"/>
      <c r="KSO7" s="140"/>
      <c r="KSP7" s="141"/>
      <c r="KSQ7" s="142"/>
      <c r="KSR7" s="143"/>
      <c r="KSS7" s="144"/>
      <c r="KST7" s="144"/>
      <c r="KSU7" s="140"/>
      <c r="KSV7" s="141"/>
      <c r="KSW7" s="142"/>
      <c r="KSX7" s="143"/>
      <c r="KSY7" s="144"/>
      <c r="KSZ7" s="144"/>
      <c r="KTA7" s="140"/>
      <c r="KTB7" s="141"/>
      <c r="KTC7" s="142"/>
      <c r="KTD7" s="143"/>
      <c r="KTE7" s="144"/>
      <c r="KTF7" s="144"/>
      <c r="KTG7" s="140"/>
      <c r="KTH7" s="141"/>
      <c r="KTI7" s="142"/>
      <c r="KTJ7" s="143"/>
      <c r="KTK7" s="144"/>
      <c r="KTL7" s="144"/>
      <c r="KTM7" s="140"/>
      <c r="KTN7" s="141"/>
      <c r="KTO7" s="142"/>
      <c r="KTP7" s="143"/>
      <c r="KTQ7" s="144"/>
      <c r="KTR7" s="144"/>
      <c r="KTS7" s="140"/>
      <c r="KTT7" s="141"/>
      <c r="KTU7" s="142"/>
      <c r="KTV7" s="143"/>
      <c r="KTW7" s="144"/>
      <c r="KTX7" s="144"/>
      <c r="KTY7" s="140"/>
      <c r="KTZ7" s="141"/>
      <c r="KUA7" s="142"/>
      <c r="KUB7" s="143"/>
      <c r="KUC7" s="144"/>
      <c r="KUD7" s="144"/>
      <c r="KUE7" s="140"/>
      <c r="KUF7" s="141"/>
      <c r="KUG7" s="142"/>
      <c r="KUH7" s="143"/>
      <c r="KUI7" s="144"/>
      <c r="KUJ7" s="144"/>
      <c r="KUK7" s="140"/>
      <c r="KUL7" s="141"/>
      <c r="KUM7" s="142"/>
      <c r="KUN7" s="143"/>
      <c r="KUO7" s="144"/>
      <c r="KUP7" s="144"/>
      <c r="KUQ7" s="140"/>
      <c r="KUR7" s="141"/>
      <c r="KUS7" s="142"/>
      <c r="KUT7" s="143"/>
      <c r="KUU7" s="144"/>
      <c r="KUV7" s="144"/>
      <c r="KUW7" s="140"/>
      <c r="KUX7" s="141"/>
      <c r="KUY7" s="142"/>
      <c r="KUZ7" s="143"/>
      <c r="KVA7" s="144"/>
      <c r="KVB7" s="144"/>
      <c r="KVC7" s="140"/>
      <c r="KVD7" s="141"/>
      <c r="KVE7" s="142"/>
      <c r="KVF7" s="143"/>
      <c r="KVG7" s="144"/>
      <c r="KVH7" s="144"/>
      <c r="KVI7" s="140"/>
      <c r="KVJ7" s="141"/>
      <c r="KVK7" s="142"/>
      <c r="KVL7" s="143"/>
      <c r="KVM7" s="144"/>
      <c r="KVN7" s="144"/>
      <c r="KVO7" s="140"/>
      <c r="KVP7" s="141"/>
      <c r="KVQ7" s="142"/>
      <c r="KVR7" s="143"/>
      <c r="KVS7" s="144"/>
      <c r="KVT7" s="144"/>
      <c r="KVU7" s="140"/>
      <c r="KVV7" s="141"/>
      <c r="KVW7" s="142"/>
      <c r="KVX7" s="143"/>
      <c r="KVY7" s="144"/>
      <c r="KVZ7" s="144"/>
      <c r="KWA7" s="140"/>
      <c r="KWB7" s="141"/>
      <c r="KWC7" s="142"/>
      <c r="KWD7" s="143"/>
      <c r="KWE7" s="144"/>
      <c r="KWF7" s="144"/>
      <c r="KWG7" s="140"/>
      <c r="KWH7" s="141"/>
      <c r="KWI7" s="142"/>
      <c r="KWJ7" s="143"/>
      <c r="KWK7" s="144"/>
      <c r="KWL7" s="144"/>
      <c r="KWM7" s="140"/>
      <c r="KWN7" s="141"/>
      <c r="KWO7" s="142"/>
      <c r="KWP7" s="143"/>
      <c r="KWQ7" s="144"/>
      <c r="KWR7" s="144"/>
      <c r="KWS7" s="140"/>
      <c r="KWT7" s="141"/>
      <c r="KWU7" s="142"/>
      <c r="KWV7" s="143"/>
      <c r="KWW7" s="144"/>
      <c r="KWX7" s="144"/>
      <c r="KWY7" s="140"/>
      <c r="KWZ7" s="141"/>
      <c r="KXA7" s="142"/>
      <c r="KXB7" s="143"/>
      <c r="KXC7" s="144"/>
      <c r="KXD7" s="144"/>
      <c r="KXE7" s="140"/>
      <c r="KXF7" s="141"/>
      <c r="KXG7" s="142"/>
      <c r="KXH7" s="143"/>
      <c r="KXI7" s="144"/>
      <c r="KXJ7" s="144"/>
      <c r="KXK7" s="140"/>
      <c r="KXL7" s="141"/>
      <c r="KXM7" s="142"/>
      <c r="KXN7" s="143"/>
      <c r="KXO7" s="144"/>
      <c r="KXP7" s="144"/>
      <c r="KXQ7" s="140"/>
      <c r="KXR7" s="141"/>
      <c r="KXS7" s="142"/>
      <c r="KXT7" s="143"/>
      <c r="KXU7" s="144"/>
      <c r="KXV7" s="144"/>
      <c r="KXW7" s="140"/>
      <c r="KXX7" s="141"/>
      <c r="KXY7" s="142"/>
      <c r="KXZ7" s="143"/>
      <c r="KYA7" s="144"/>
      <c r="KYB7" s="144"/>
      <c r="KYC7" s="140"/>
      <c r="KYD7" s="141"/>
      <c r="KYE7" s="142"/>
      <c r="KYF7" s="143"/>
      <c r="KYG7" s="144"/>
      <c r="KYH7" s="144"/>
      <c r="KYI7" s="140"/>
      <c r="KYJ7" s="141"/>
      <c r="KYK7" s="142"/>
      <c r="KYL7" s="143"/>
      <c r="KYM7" s="144"/>
      <c r="KYN7" s="144"/>
      <c r="KYO7" s="140"/>
      <c r="KYP7" s="141"/>
      <c r="KYQ7" s="142"/>
      <c r="KYR7" s="143"/>
      <c r="KYS7" s="144"/>
      <c r="KYT7" s="144"/>
      <c r="KYU7" s="140"/>
      <c r="KYV7" s="141"/>
      <c r="KYW7" s="142"/>
      <c r="KYX7" s="143"/>
      <c r="KYY7" s="144"/>
      <c r="KYZ7" s="144"/>
      <c r="KZA7" s="140"/>
      <c r="KZB7" s="141"/>
      <c r="KZC7" s="142"/>
      <c r="KZD7" s="143"/>
      <c r="KZE7" s="144"/>
      <c r="KZF7" s="144"/>
      <c r="KZG7" s="140"/>
      <c r="KZH7" s="141"/>
      <c r="KZI7" s="142"/>
      <c r="KZJ7" s="143"/>
      <c r="KZK7" s="144"/>
      <c r="KZL7" s="144"/>
      <c r="KZM7" s="140"/>
      <c r="KZN7" s="141"/>
      <c r="KZO7" s="142"/>
      <c r="KZP7" s="143"/>
      <c r="KZQ7" s="144"/>
      <c r="KZR7" s="144"/>
      <c r="KZS7" s="140"/>
      <c r="KZT7" s="141"/>
      <c r="KZU7" s="142"/>
      <c r="KZV7" s="143"/>
      <c r="KZW7" s="144"/>
      <c r="KZX7" s="144"/>
      <c r="KZY7" s="140"/>
      <c r="KZZ7" s="141"/>
      <c r="LAA7" s="142"/>
      <c r="LAB7" s="143"/>
      <c r="LAC7" s="144"/>
      <c r="LAD7" s="144"/>
      <c r="LAE7" s="140"/>
      <c r="LAF7" s="141"/>
      <c r="LAG7" s="142"/>
      <c r="LAH7" s="143"/>
      <c r="LAI7" s="144"/>
      <c r="LAJ7" s="144"/>
      <c r="LAK7" s="140"/>
      <c r="LAL7" s="141"/>
      <c r="LAM7" s="142"/>
      <c r="LAN7" s="143"/>
      <c r="LAO7" s="144"/>
      <c r="LAP7" s="144"/>
      <c r="LAQ7" s="140"/>
      <c r="LAR7" s="141"/>
      <c r="LAS7" s="142"/>
      <c r="LAT7" s="143"/>
      <c r="LAU7" s="144"/>
      <c r="LAV7" s="144"/>
      <c r="LAW7" s="140"/>
      <c r="LAX7" s="141"/>
      <c r="LAY7" s="142"/>
      <c r="LAZ7" s="143"/>
      <c r="LBA7" s="144"/>
      <c r="LBB7" s="144"/>
      <c r="LBC7" s="140"/>
      <c r="LBD7" s="141"/>
      <c r="LBE7" s="142"/>
      <c r="LBF7" s="143"/>
      <c r="LBG7" s="144"/>
      <c r="LBH7" s="144"/>
      <c r="LBI7" s="140"/>
      <c r="LBJ7" s="141"/>
      <c r="LBK7" s="142"/>
      <c r="LBL7" s="143"/>
      <c r="LBM7" s="144"/>
      <c r="LBN7" s="144"/>
      <c r="LBO7" s="140"/>
      <c r="LBP7" s="141"/>
      <c r="LBQ7" s="142"/>
      <c r="LBR7" s="143"/>
      <c r="LBS7" s="144"/>
      <c r="LBT7" s="144"/>
      <c r="LBU7" s="140"/>
      <c r="LBV7" s="141"/>
      <c r="LBW7" s="142"/>
      <c r="LBX7" s="143"/>
      <c r="LBY7" s="144"/>
      <c r="LBZ7" s="144"/>
      <c r="LCA7" s="140"/>
      <c r="LCB7" s="141"/>
      <c r="LCC7" s="142"/>
      <c r="LCD7" s="143"/>
      <c r="LCE7" s="144"/>
      <c r="LCF7" s="144"/>
      <c r="LCG7" s="140"/>
      <c r="LCH7" s="141"/>
      <c r="LCI7" s="142"/>
      <c r="LCJ7" s="143"/>
      <c r="LCK7" s="144"/>
      <c r="LCL7" s="144"/>
      <c r="LCM7" s="140"/>
      <c r="LCN7" s="141"/>
      <c r="LCO7" s="142"/>
      <c r="LCP7" s="143"/>
      <c r="LCQ7" s="144"/>
      <c r="LCR7" s="144"/>
      <c r="LCS7" s="140"/>
      <c r="LCT7" s="141"/>
      <c r="LCU7" s="142"/>
      <c r="LCV7" s="143"/>
      <c r="LCW7" s="144"/>
      <c r="LCX7" s="144"/>
      <c r="LCY7" s="140"/>
      <c r="LCZ7" s="141"/>
      <c r="LDA7" s="142"/>
      <c r="LDB7" s="143"/>
      <c r="LDC7" s="144"/>
      <c r="LDD7" s="144"/>
      <c r="LDE7" s="140"/>
      <c r="LDF7" s="141"/>
      <c r="LDG7" s="142"/>
      <c r="LDH7" s="143"/>
      <c r="LDI7" s="144"/>
      <c r="LDJ7" s="144"/>
      <c r="LDK7" s="140"/>
      <c r="LDL7" s="141"/>
      <c r="LDM7" s="142"/>
      <c r="LDN7" s="143"/>
      <c r="LDO7" s="144"/>
      <c r="LDP7" s="144"/>
      <c r="LDQ7" s="140"/>
      <c r="LDR7" s="141"/>
      <c r="LDS7" s="142"/>
      <c r="LDT7" s="143"/>
      <c r="LDU7" s="144"/>
      <c r="LDV7" s="144"/>
      <c r="LDW7" s="140"/>
      <c r="LDX7" s="141"/>
      <c r="LDY7" s="142"/>
      <c r="LDZ7" s="143"/>
      <c r="LEA7" s="144"/>
      <c r="LEB7" s="144"/>
      <c r="LEC7" s="140"/>
      <c r="LED7" s="141"/>
      <c r="LEE7" s="142"/>
      <c r="LEF7" s="143"/>
      <c r="LEG7" s="144"/>
      <c r="LEH7" s="144"/>
      <c r="LEI7" s="140"/>
      <c r="LEJ7" s="141"/>
      <c r="LEK7" s="142"/>
      <c r="LEL7" s="143"/>
      <c r="LEM7" s="144"/>
      <c r="LEN7" s="144"/>
      <c r="LEO7" s="140"/>
      <c r="LEP7" s="141"/>
      <c r="LEQ7" s="142"/>
      <c r="LER7" s="143"/>
      <c r="LES7" s="144"/>
      <c r="LET7" s="144"/>
      <c r="LEU7" s="140"/>
      <c r="LEV7" s="141"/>
      <c r="LEW7" s="142"/>
      <c r="LEX7" s="143"/>
      <c r="LEY7" s="144"/>
      <c r="LEZ7" s="144"/>
      <c r="LFA7" s="140"/>
      <c r="LFB7" s="141"/>
      <c r="LFC7" s="142"/>
      <c r="LFD7" s="143"/>
      <c r="LFE7" s="144"/>
      <c r="LFF7" s="144"/>
      <c r="LFG7" s="140"/>
      <c r="LFH7" s="141"/>
      <c r="LFI7" s="142"/>
      <c r="LFJ7" s="143"/>
      <c r="LFK7" s="144"/>
      <c r="LFL7" s="144"/>
      <c r="LFM7" s="140"/>
      <c r="LFN7" s="141"/>
      <c r="LFO7" s="142"/>
      <c r="LFP7" s="143"/>
      <c r="LFQ7" s="144"/>
      <c r="LFR7" s="144"/>
      <c r="LFS7" s="140"/>
      <c r="LFT7" s="141"/>
      <c r="LFU7" s="142"/>
      <c r="LFV7" s="143"/>
      <c r="LFW7" s="144"/>
      <c r="LFX7" s="144"/>
      <c r="LFY7" s="140"/>
      <c r="LFZ7" s="141"/>
      <c r="LGA7" s="142"/>
      <c r="LGB7" s="143"/>
      <c r="LGC7" s="144"/>
      <c r="LGD7" s="144"/>
      <c r="LGE7" s="140"/>
      <c r="LGF7" s="141"/>
      <c r="LGG7" s="142"/>
      <c r="LGH7" s="143"/>
      <c r="LGI7" s="144"/>
      <c r="LGJ7" s="144"/>
      <c r="LGK7" s="140"/>
      <c r="LGL7" s="141"/>
      <c r="LGM7" s="142"/>
      <c r="LGN7" s="143"/>
      <c r="LGO7" s="144"/>
      <c r="LGP7" s="144"/>
      <c r="LGQ7" s="140"/>
      <c r="LGR7" s="141"/>
      <c r="LGS7" s="142"/>
      <c r="LGT7" s="143"/>
      <c r="LGU7" s="144"/>
      <c r="LGV7" s="144"/>
      <c r="LGW7" s="140"/>
      <c r="LGX7" s="141"/>
      <c r="LGY7" s="142"/>
      <c r="LGZ7" s="143"/>
      <c r="LHA7" s="144"/>
      <c r="LHB7" s="144"/>
      <c r="LHC7" s="140"/>
      <c r="LHD7" s="141"/>
      <c r="LHE7" s="142"/>
      <c r="LHF7" s="143"/>
      <c r="LHG7" s="144"/>
      <c r="LHH7" s="144"/>
      <c r="LHI7" s="140"/>
      <c r="LHJ7" s="141"/>
      <c r="LHK7" s="142"/>
      <c r="LHL7" s="143"/>
      <c r="LHM7" s="144"/>
      <c r="LHN7" s="144"/>
      <c r="LHO7" s="140"/>
      <c r="LHP7" s="141"/>
      <c r="LHQ7" s="142"/>
      <c r="LHR7" s="143"/>
      <c r="LHS7" s="144"/>
      <c r="LHT7" s="144"/>
      <c r="LHU7" s="140"/>
      <c r="LHV7" s="141"/>
      <c r="LHW7" s="142"/>
      <c r="LHX7" s="143"/>
      <c r="LHY7" s="144"/>
      <c r="LHZ7" s="144"/>
      <c r="LIA7" s="140"/>
      <c r="LIB7" s="141"/>
      <c r="LIC7" s="142"/>
      <c r="LID7" s="143"/>
      <c r="LIE7" s="144"/>
      <c r="LIF7" s="144"/>
      <c r="LIG7" s="140"/>
      <c r="LIH7" s="141"/>
      <c r="LII7" s="142"/>
      <c r="LIJ7" s="143"/>
      <c r="LIK7" s="144"/>
      <c r="LIL7" s="144"/>
      <c r="LIM7" s="140"/>
      <c r="LIN7" s="141"/>
      <c r="LIO7" s="142"/>
      <c r="LIP7" s="143"/>
      <c r="LIQ7" s="144"/>
      <c r="LIR7" s="144"/>
      <c r="LIS7" s="140"/>
      <c r="LIT7" s="141"/>
      <c r="LIU7" s="142"/>
      <c r="LIV7" s="143"/>
      <c r="LIW7" s="144"/>
      <c r="LIX7" s="144"/>
      <c r="LIY7" s="140"/>
      <c r="LIZ7" s="141"/>
      <c r="LJA7" s="142"/>
      <c r="LJB7" s="143"/>
      <c r="LJC7" s="144"/>
      <c r="LJD7" s="144"/>
      <c r="LJE7" s="140"/>
      <c r="LJF7" s="141"/>
      <c r="LJG7" s="142"/>
      <c r="LJH7" s="143"/>
      <c r="LJI7" s="144"/>
      <c r="LJJ7" s="144"/>
      <c r="LJK7" s="140"/>
      <c r="LJL7" s="141"/>
      <c r="LJM7" s="142"/>
      <c r="LJN7" s="143"/>
      <c r="LJO7" s="144"/>
      <c r="LJP7" s="144"/>
      <c r="LJQ7" s="140"/>
      <c r="LJR7" s="141"/>
      <c r="LJS7" s="142"/>
      <c r="LJT7" s="143"/>
      <c r="LJU7" s="144"/>
      <c r="LJV7" s="144"/>
      <c r="LJW7" s="140"/>
      <c r="LJX7" s="141"/>
      <c r="LJY7" s="142"/>
      <c r="LJZ7" s="143"/>
      <c r="LKA7" s="144"/>
      <c r="LKB7" s="144"/>
      <c r="LKC7" s="140"/>
      <c r="LKD7" s="141"/>
      <c r="LKE7" s="142"/>
      <c r="LKF7" s="143"/>
      <c r="LKG7" s="144"/>
      <c r="LKH7" s="144"/>
      <c r="LKI7" s="140"/>
      <c r="LKJ7" s="141"/>
      <c r="LKK7" s="142"/>
      <c r="LKL7" s="143"/>
      <c r="LKM7" s="144"/>
      <c r="LKN7" s="144"/>
      <c r="LKO7" s="140"/>
      <c r="LKP7" s="141"/>
      <c r="LKQ7" s="142"/>
      <c r="LKR7" s="143"/>
      <c r="LKS7" s="144"/>
      <c r="LKT7" s="144"/>
      <c r="LKU7" s="140"/>
      <c r="LKV7" s="141"/>
      <c r="LKW7" s="142"/>
      <c r="LKX7" s="143"/>
      <c r="LKY7" s="144"/>
      <c r="LKZ7" s="144"/>
      <c r="LLA7" s="140"/>
      <c r="LLB7" s="141"/>
      <c r="LLC7" s="142"/>
      <c r="LLD7" s="143"/>
      <c r="LLE7" s="144"/>
      <c r="LLF7" s="144"/>
      <c r="LLG7" s="140"/>
      <c r="LLH7" s="141"/>
      <c r="LLI7" s="142"/>
      <c r="LLJ7" s="143"/>
      <c r="LLK7" s="144"/>
      <c r="LLL7" s="144"/>
      <c r="LLM7" s="140"/>
      <c r="LLN7" s="141"/>
      <c r="LLO7" s="142"/>
      <c r="LLP7" s="143"/>
      <c r="LLQ7" s="144"/>
      <c r="LLR7" s="144"/>
      <c r="LLS7" s="140"/>
      <c r="LLT7" s="141"/>
      <c r="LLU7" s="142"/>
      <c r="LLV7" s="143"/>
      <c r="LLW7" s="144"/>
      <c r="LLX7" s="144"/>
      <c r="LLY7" s="140"/>
      <c r="LLZ7" s="141"/>
      <c r="LMA7" s="142"/>
      <c r="LMB7" s="143"/>
      <c r="LMC7" s="144"/>
      <c r="LMD7" s="144"/>
      <c r="LME7" s="140"/>
      <c r="LMF7" s="141"/>
      <c r="LMG7" s="142"/>
      <c r="LMH7" s="143"/>
      <c r="LMI7" s="144"/>
      <c r="LMJ7" s="144"/>
      <c r="LMK7" s="140"/>
      <c r="LML7" s="141"/>
      <c r="LMM7" s="142"/>
      <c r="LMN7" s="143"/>
      <c r="LMO7" s="144"/>
      <c r="LMP7" s="144"/>
      <c r="LMQ7" s="140"/>
      <c r="LMR7" s="141"/>
      <c r="LMS7" s="142"/>
      <c r="LMT7" s="143"/>
      <c r="LMU7" s="144"/>
      <c r="LMV7" s="144"/>
      <c r="LMW7" s="140"/>
      <c r="LMX7" s="141"/>
      <c r="LMY7" s="142"/>
      <c r="LMZ7" s="143"/>
      <c r="LNA7" s="144"/>
      <c r="LNB7" s="144"/>
      <c r="LNC7" s="140"/>
      <c r="LND7" s="141"/>
      <c r="LNE7" s="142"/>
      <c r="LNF7" s="143"/>
      <c r="LNG7" s="144"/>
      <c r="LNH7" s="144"/>
      <c r="LNI7" s="140"/>
      <c r="LNJ7" s="141"/>
      <c r="LNK7" s="142"/>
      <c r="LNL7" s="143"/>
      <c r="LNM7" s="144"/>
      <c r="LNN7" s="144"/>
      <c r="LNO7" s="140"/>
      <c r="LNP7" s="141"/>
      <c r="LNQ7" s="142"/>
      <c r="LNR7" s="143"/>
      <c r="LNS7" s="144"/>
      <c r="LNT7" s="144"/>
      <c r="LNU7" s="140"/>
      <c r="LNV7" s="141"/>
      <c r="LNW7" s="142"/>
      <c r="LNX7" s="143"/>
      <c r="LNY7" s="144"/>
      <c r="LNZ7" s="144"/>
      <c r="LOA7" s="140"/>
      <c r="LOB7" s="141"/>
      <c r="LOC7" s="142"/>
      <c r="LOD7" s="143"/>
      <c r="LOE7" s="144"/>
      <c r="LOF7" s="144"/>
      <c r="LOG7" s="140"/>
      <c r="LOH7" s="141"/>
      <c r="LOI7" s="142"/>
      <c r="LOJ7" s="143"/>
      <c r="LOK7" s="144"/>
      <c r="LOL7" s="144"/>
      <c r="LOM7" s="140"/>
      <c r="LON7" s="141"/>
      <c r="LOO7" s="142"/>
      <c r="LOP7" s="143"/>
      <c r="LOQ7" s="144"/>
      <c r="LOR7" s="144"/>
      <c r="LOS7" s="140"/>
      <c r="LOT7" s="141"/>
      <c r="LOU7" s="142"/>
      <c r="LOV7" s="143"/>
      <c r="LOW7" s="144"/>
      <c r="LOX7" s="144"/>
      <c r="LOY7" s="140"/>
      <c r="LOZ7" s="141"/>
      <c r="LPA7" s="142"/>
      <c r="LPB7" s="143"/>
      <c r="LPC7" s="144"/>
      <c r="LPD7" s="144"/>
      <c r="LPE7" s="140"/>
      <c r="LPF7" s="141"/>
      <c r="LPG7" s="142"/>
      <c r="LPH7" s="143"/>
      <c r="LPI7" s="144"/>
      <c r="LPJ7" s="144"/>
      <c r="LPK7" s="140"/>
      <c r="LPL7" s="141"/>
      <c r="LPM7" s="142"/>
      <c r="LPN7" s="143"/>
      <c r="LPO7" s="144"/>
      <c r="LPP7" s="144"/>
      <c r="LPQ7" s="140"/>
      <c r="LPR7" s="141"/>
      <c r="LPS7" s="142"/>
      <c r="LPT7" s="143"/>
      <c r="LPU7" s="144"/>
      <c r="LPV7" s="144"/>
      <c r="LPW7" s="140"/>
      <c r="LPX7" s="141"/>
      <c r="LPY7" s="142"/>
      <c r="LPZ7" s="143"/>
      <c r="LQA7" s="144"/>
      <c r="LQB7" s="144"/>
      <c r="LQC7" s="140"/>
      <c r="LQD7" s="141"/>
      <c r="LQE7" s="142"/>
      <c r="LQF7" s="143"/>
      <c r="LQG7" s="144"/>
      <c r="LQH7" s="144"/>
      <c r="LQI7" s="140"/>
      <c r="LQJ7" s="141"/>
      <c r="LQK7" s="142"/>
      <c r="LQL7" s="143"/>
      <c r="LQM7" s="144"/>
      <c r="LQN7" s="144"/>
      <c r="LQO7" s="140"/>
      <c r="LQP7" s="141"/>
      <c r="LQQ7" s="142"/>
      <c r="LQR7" s="143"/>
      <c r="LQS7" s="144"/>
      <c r="LQT7" s="144"/>
      <c r="LQU7" s="140"/>
      <c r="LQV7" s="141"/>
      <c r="LQW7" s="142"/>
      <c r="LQX7" s="143"/>
      <c r="LQY7" s="144"/>
      <c r="LQZ7" s="144"/>
      <c r="LRA7" s="140"/>
      <c r="LRB7" s="141"/>
      <c r="LRC7" s="142"/>
      <c r="LRD7" s="143"/>
      <c r="LRE7" s="144"/>
      <c r="LRF7" s="144"/>
      <c r="LRG7" s="140"/>
      <c r="LRH7" s="141"/>
      <c r="LRI7" s="142"/>
      <c r="LRJ7" s="143"/>
      <c r="LRK7" s="144"/>
      <c r="LRL7" s="144"/>
      <c r="LRM7" s="140"/>
      <c r="LRN7" s="141"/>
      <c r="LRO7" s="142"/>
      <c r="LRP7" s="143"/>
      <c r="LRQ7" s="144"/>
      <c r="LRR7" s="144"/>
      <c r="LRS7" s="140"/>
      <c r="LRT7" s="141"/>
      <c r="LRU7" s="142"/>
      <c r="LRV7" s="143"/>
      <c r="LRW7" s="144"/>
      <c r="LRX7" s="144"/>
      <c r="LRY7" s="140"/>
      <c r="LRZ7" s="141"/>
      <c r="LSA7" s="142"/>
      <c r="LSB7" s="143"/>
      <c r="LSC7" s="144"/>
      <c r="LSD7" s="144"/>
      <c r="LSE7" s="140"/>
      <c r="LSF7" s="141"/>
      <c r="LSG7" s="142"/>
      <c r="LSH7" s="143"/>
      <c r="LSI7" s="144"/>
      <c r="LSJ7" s="144"/>
      <c r="LSK7" s="140"/>
      <c r="LSL7" s="141"/>
      <c r="LSM7" s="142"/>
      <c r="LSN7" s="143"/>
      <c r="LSO7" s="144"/>
      <c r="LSP7" s="144"/>
      <c r="LSQ7" s="140"/>
      <c r="LSR7" s="141"/>
      <c r="LSS7" s="142"/>
      <c r="LST7" s="143"/>
      <c r="LSU7" s="144"/>
      <c r="LSV7" s="144"/>
      <c r="LSW7" s="140"/>
      <c r="LSX7" s="141"/>
      <c r="LSY7" s="142"/>
      <c r="LSZ7" s="143"/>
      <c r="LTA7" s="144"/>
      <c r="LTB7" s="144"/>
      <c r="LTC7" s="140"/>
      <c r="LTD7" s="141"/>
      <c r="LTE7" s="142"/>
      <c r="LTF7" s="143"/>
      <c r="LTG7" s="144"/>
      <c r="LTH7" s="144"/>
      <c r="LTI7" s="140"/>
      <c r="LTJ7" s="141"/>
      <c r="LTK7" s="142"/>
      <c r="LTL7" s="143"/>
      <c r="LTM7" s="144"/>
      <c r="LTN7" s="144"/>
      <c r="LTO7" s="140"/>
      <c r="LTP7" s="141"/>
      <c r="LTQ7" s="142"/>
      <c r="LTR7" s="143"/>
      <c r="LTS7" s="144"/>
      <c r="LTT7" s="144"/>
      <c r="LTU7" s="140"/>
      <c r="LTV7" s="141"/>
      <c r="LTW7" s="142"/>
      <c r="LTX7" s="143"/>
      <c r="LTY7" s="144"/>
      <c r="LTZ7" s="144"/>
      <c r="LUA7" s="140"/>
      <c r="LUB7" s="141"/>
      <c r="LUC7" s="142"/>
      <c r="LUD7" s="143"/>
      <c r="LUE7" s="144"/>
      <c r="LUF7" s="144"/>
      <c r="LUG7" s="140"/>
      <c r="LUH7" s="141"/>
      <c r="LUI7" s="142"/>
      <c r="LUJ7" s="143"/>
      <c r="LUK7" s="144"/>
      <c r="LUL7" s="144"/>
      <c r="LUM7" s="140"/>
      <c r="LUN7" s="141"/>
      <c r="LUO7" s="142"/>
      <c r="LUP7" s="143"/>
      <c r="LUQ7" s="144"/>
      <c r="LUR7" s="144"/>
      <c r="LUS7" s="140"/>
      <c r="LUT7" s="141"/>
      <c r="LUU7" s="142"/>
      <c r="LUV7" s="143"/>
      <c r="LUW7" s="144"/>
      <c r="LUX7" s="144"/>
      <c r="LUY7" s="140"/>
      <c r="LUZ7" s="141"/>
      <c r="LVA7" s="142"/>
      <c r="LVB7" s="143"/>
      <c r="LVC7" s="144"/>
      <c r="LVD7" s="144"/>
      <c r="LVE7" s="140"/>
      <c r="LVF7" s="141"/>
      <c r="LVG7" s="142"/>
      <c r="LVH7" s="143"/>
      <c r="LVI7" s="144"/>
      <c r="LVJ7" s="144"/>
      <c r="LVK7" s="140"/>
      <c r="LVL7" s="141"/>
      <c r="LVM7" s="142"/>
      <c r="LVN7" s="143"/>
      <c r="LVO7" s="144"/>
      <c r="LVP7" s="144"/>
      <c r="LVQ7" s="140"/>
      <c r="LVR7" s="141"/>
      <c r="LVS7" s="142"/>
      <c r="LVT7" s="143"/>
      <c r="LVU7" s="144"/>
      <c r="LVV7" s="144"/>
      <c r="LVW7" s="140"/>
      <c r="LVX7" s="141"/>
      <c r="LVY7" s="142"/>
      <c r="LVZ7" s="143"/>
      <c r="LWA7" s="144"/>
      <c r="LWB7" s="144"/>
      <c r="LWC7" s="140"/>
      <c r="LWD7" s="141"/>
      <c r="LWE7" s="142"/>
      <c r="LWF7" s="143"/>
      <c r="LWG7" s="144"/>
      <c r="LWH7" s="144"/>
      <c r="LWI7" s="140"/>
      <c r="LWJ7" s="141"/>
      <c r="LWK7" s="142"/>
      <c r="LWL7" s="143"/>
      <c r="LWM7" s="144"/>
      <c r="LWN7" s="144"/>
      <c r="LWO7" s="140"/>
      <c r="LWP7" s="141"/>
      <c r="LWQ7" s="142"/>
      <c r="LWR7" s="143"/>
      <c r="LWS7" s="144"/>
      <c r="LWT7" s="144"/>
      <c r="LWU7" s="140"/>
      <c r="LWV7" s="141"/>
      <c r="LWW7" s="142"/>
      <c r="LWX7" s="143"/>
      <c r="LWY7" s="144"/>
      <c r="LWZ7" s="144"/>
      <c r="LXA7" s="140"/>
      <c r="LXB7" s="141"/>
      <c r="LXC7" s="142"/>
      <c r="LXD7" s="143"/>
      <c r="LXE7" s="144"/>
      <c r="LXF7" s="144"/>
      <c r="LXG7" s="140"/>
      <c r="LXH7" s="141"/>
      <c r="LXI7" s="142"/>
      <c r="LXJ7" s="143"/>
      <c r="LXK7" s="144"/>
      <c r="LXL7" s="144"/>
      <c r="LXM7" s="140"/>
      <c r="LXN7" s="141"/>
      <c r="LXO7" s="142"/>
      <c r="LXP7" s="143"/>
      <c r="LXQ7" s="144"/>
      <c r="LXR7" s="144"/>
      <c r="LXS7" s="140"/>
      <c r="LXT7" s="141"/>
      <c r="LXU7" s="142"/>
      <c r="LXV7" s="143"/>
      <c r="LXW7" s="144"/>
      <c r="LXX7" s="144"/>
      <c r="LXY7" s="140"/>
      <c r="LXZ7" s="141"/>
      <c r="LYA7" s="142"/>
      <c r="LYB7" s="143"/>
      <c r="LYC7" s="144"/>
      <c r="LYD7" s="144"/>
      <c r="LYE7" s="140"/>
      <c r="LYF7" s="141"/>
      <c r="LYG7" s="142"/>
      <c r="LYH7" s="143"/>
      <c r="LYI7" s="144"/>
      <c r="LYJ7" s="144"/>
      <c r="LYK7" s="140"/>
      <c r="LYL7" s="141"/>
      <c r="LYM7" s="142"/>
      <c r="LYN7" s="143"/>
      <c r="LYO7" s="144"/>
      <c r="LYP7" s="144"/>
      <c r="LYQ7" s="140"/>
      <c r="LYR7" s="141"/>
      <c r="LYS7" s="142"/>
      <c r="LYT7" s="143"/>
      <c r="LYU7" s="144"/>
      <c r="LYV7" s="144"/>
      <c r="LYW7" s="140"/>
      <c r="LYX7" s="141"/>
      <c r="LYY7" s="142"/>
      <c r="LYZ7" s="143"/>
      <c r="LZA7" s="144"/>
      <c r="LZB7" s="144"/>
      <c r="LZC7" s="140"/>
      <c r="LZD7" s="141"/>
      <c r="LZE7" s="142"/>
      <c r="LZF7" s="143"/>
      <c r="LZG7" s="144"/>
      <c r="LZH7" s="144"/>
      <c r="LZI7" s="140"/>
      <c r="LZJ7" s="141"/>
      <c r="LZK7" s="142"/>
      <c r="LZL7" s="143"/>
      <c r="LZM7" s="144"/>
      <c r="LZN7" s="144"/>
      <c r="LZO7" s="140"/>
      <c r="LZP7" s="141"/>
      <c r="LZQ7" s="142"/>
      <c r="LZR7" s="143"/>
      <c r="LZS7" s="144"/>
      <c r="LZT7" s="144"/>
      <c r="LZU7" s="140"/>
      <c r="LZV7" s="141"/>
      <c r="LZW7" s="142"/>
      <c r="LZX7" s="143"/>
      <c r="LZY7" s="144"/>
      <c r="LZZ7" s="144"/>
      <c r="MAA7" s="140"/>
      <c r="MAB7" s="141"/>
      <c r="MAC7" s="142"/>
      <c r="MAD7" s="143"/>
      <c r="MAE7" s="144"/>
      <c r="MAF7" s="144"/>
      <c r="MAG7" s="140"/>
      <c r="MAH7" s="141"/>
      <c r="MAI7" s="142"/>
      <c r="MAJ7" s="143"/>
      <c r="MAK7" s="144"/>
      <c r="MAL7" s="144"/>
      <c r="MAM7" s="140"/>
      <c r="MAN7" s="141"/>
      <c r="MAO7" s="142"/>
      <c r="MAP7" s="143"/>
      <c r="MAQ7" s="144"/>
      <c r="MAR7" s="144"/>
      <c r="MAS7" s="140"/>
      <c r="MAT7" s="141"/>
      <c r="MAU7" s="142"/>
      <c r="MAV7" s="143"/>
      <c r="MAW7" s="144"/>
      <c r="MAX7" s="144"/>
      <c r="MAY7" s="140"/>
      <c r="MAZ7" s="141"/>
      <c r="MBA7" s="142"/>
      <c r="MBB7" s="143"/>
      <c r="MBC7" s="144"/>
      <c r="MBD7" s="144"/>
      <c r="MBE7" s="140"/>
      <c r="MBF7" s="141"/>
      <c r="MBG7" s="142"/>
      <c r="MBH7" s="143"/>
      <c r="MBI7" s="144"/>
      <c r="MBJ7" s="144"/>
      <c r="MBK7" s="140"/>
      <c r="MBL7" s="141"/>
      <c r="MBM7" s="142"/>
      <c r="MBN7" s="143"/>
      <c r="MBO7" s="144"/>
      <c r="MBP7" s="144"/>
      <c r="MBQ7" s="140"/>
      <c r="MBR7" s="141"/>
      <c r="MBS7" s="142"/>
      <c r="MBT7" s="143"/>
      <c r="MBU7" s="144"/>
      <c r="MBV7" s="144"/>
      <c r="MBW7" s="140"/>
      <c r="MBX7" s="141"/>
      <c r="MBY7" s="142"/>
      <c r="MBZ7" s="143"/>
      <c r="MCA7" s="144"/>
      <c r="MCB7" s="144"/>
      <c r="MCC7" s="140"/>
      <c r="MCD7" s="141"/>
      <c r="MCE7" s="142"/>
      <c r="MCF7" s="143"/>
      <c r="MCG7" s="144"/>
      <c r="MCH7" s="144"/>
      <c r="MCI7" s="140"/>
      <c r="MCJ7" s="141"/>
      <c r="MCK7" s="142"/>
      <c r="MCL7" s="143"/>
      <c r="MCM7" s="144"/>
      <c r="MCN7" s="144"/>
      <c r="MCO7" s="140"/>
      <c r="MCP7" s="141"/>
      <c r="MCQ7" s="142"/>
      <c r="MCR7" s="143"/>
      <c r="MCS7" s="144"/>
      <c r="MCT7" s="144"/>
      <c r="MCU7" s="140"/>
      <c r="MCV7" s="141"/>
      <c r="MCW7" s="142"/>
      <c r="MCX7" s="143"/>
      <c r="MCY7" s="144"/>
      <c r="MCZ7" s="144"/>
      <c r="MDA7" s="140"/>
      <c r="MDB7" s="141"/>
      <c r="MDC7" s="142"/>
      <c r="MDD7" s="143"/>
      <c r="MDE7" s="144"/>
      <c r="MDF7" s="144"/>
      <c r="MDG7" s="140"/>
      <c r="MDH7" s="141"/>
      <c r="MDI7" s="142"/>
      <c r="MDJ7" s="143"/>
      <c r="MDK7" s="144"/>
      <c r="MDL7" s="144"/>
      <c r="MDM7" s="140"/>
      <c r="MDN7" s="141"/>
      <c r="MDO7" s="142"/>
      <c r="MDP7" s="143"/>
      <c r="MDQ7" s="144"/>
      <c r="MDR7" s="144"/>
      <c r="MDS7" s="140"/>
      <c r="MDT7" s="141"/>
      <c r="MDU7" s="142"/>
      <c r="MDV7" s="143"/>
      <c r="MDW7" s="144"/>
      <c r="MDX7" s="144"/>
      <c r="MDY7" s="140"/>
      <c r="MDZ7" s="141"/>
      <c r="MEA7" s="142"/>
      <c r="MEB7" s="143"/>
      <c r="MEC7" s="144"/>
      <c r="MED7" s="144"/>
      <c r="MEE7" s="140"/>
      <c r="MEF7" s="141"/>
      <c r="MEG7" s="142"/>
      <c r="MEH7" s="143"/>
      <c r="MEI7" s="144"/>
      <c r="MEJ7" s="144"/>
      <c r="MEK7" s="140"/>
      <c r="MEL7" s="141"/>
      <c r="MEM7" s="142"/>
      <c r="MEN7" s="143"/>
      <c r="MEO7" s="144"/>
      <c r="MEP7" s="144"/>
      <c r="MEQ7" s="140"/>
      <c r="MER7" s="141"/>
      <c r="MES7" s="142"/>
      <c r="MET7" s="143"/>
      <c r="MEU7" s="144"/>
      <c r="MEV7" s="144"/>
      <c r="MEW7" s="140"/>
      <c r="MEX7" s="141"/>
      <c r="MEY7" s="142"/>
      <c r="MEZ7" s="143"/>
      <c r="MFA7" s="144"/>
      <c r="MFB7" s="144"/>
      <c r="MFC7" s="140"/>
      <c r="MFD7" s="141"/>
      <c r="MFE7" s="142"/>
      <c r="MFF7" s="143"/>
      <c r="MFG7" s="144"/>
      <c r="MFH7" s="144"/>
      <c r="MFI7" s="140"/>
      <c r="MFJ7" s="141"/>
      <c r="MFK7" s="142"/>
      <c r="MFL7" s="143"/>
      <c r="MFM7" s="144"/>
      <c r="MFN7" s="144"/>
      <c r="MFO7" s="140"/>
      <c r="MFP7" s="141"/>
      <c r="MFQ7" s="142"/>
      <c r="MFR7" s="143"/>
      <c r="MFS7" s="144"/>
      <c r="MFT7" s="144"/>
      <c r="MFU7" s="140"/>
      <c r="MFV7" s="141"/>
      <c r="MFW7" s="142"/>
      <c r="MFX7" s="143"/>
      <c r="MFY7" s="144"/>
      <c r="MFZ7" s="144"/>
      <c r="MGA7" s="140"/>
      <c r="MGB7" s="141"/>
      <c r="MGC7" s="142"/>
      <c r="MGD7" s="143"/>
      <c r="MGE7" s="144"/>
      <c r="MGF7" s="144"/>
      <c r="MGG7" s="140"/>
      <c r="MGH7" s="141"/>
      <c r="MGI7" s="142"/>
      <c r="MGJ7" s="143"/>
      <c r="MGK7" s="144"/>
      <c r="MGL7" s="144"/>
      <c r="MGM7" s="140"/>
      <c r="MGN7" s="141"/>
      <c r="MGO7" s="142"/>
      <c r="MGP7" s="143"/>
      <c r="MGQ7" s="144"/>
      <c r="MGR7" s="144"/>
      <c r="MGS7" s="140"/>
      <c r="MGT7" s="141"/>
      <c r="MGU7" s="142"/>
      <c r="MGV7" s="143"/>
      <c r="MGW7" s="144"/>
      <c r="MGX7" s="144"/>
      <c r="MGY7" s="140"/>
      <c r="MGZ7" s="141"/>
      <c r="MHA7" s="142"/>
      <c r="MHB7" s="143"/>
      <c r="MHC7" s="144"/>
      <c r="MHD7" s="144"/>
      <c r="MHE7" s="140"/>
      <c r="MHF7" s="141"/>
      <c r="MHG7" s="142"/>
      <c r="MHH7" s="143"/>
      <c r="MHI7" s="144"/>
      <c r="MHJ7" s="144"/>
      <c r="MHK7" s="140"/>
      <c r="MHL7" s="141"/>
      <c r="MHM7" s="142"/>
      <c r="MHN7" s="143"/>
      <c r="MHO7" s="144"/>
      <c r="MHP7" s="144"/>
      <c r="MHQ7" s="140"/>
      <c r="MHR7" s="141"/>
      <c r="MHS7" s="142"/>
      <c r="MHT7" s="143"/>
      <c r="MHU7" s="144"/>
      <c r="MHV7" s="144"/>
      <c r="MHW7" s="140"/>
      <c r="MHX7" s="141"/>
      <c r="MHY7" s="142"/>
      <c r="MHZ7" s="143"/>
      <c r="MIA7" s="144"/>
      <c r="MIB7" s="144"/>
      <c r="MIC7" s="140"/>
      <c r="MID7" s="141"/>
      <c r="MIE7" s="142"/>
      <c r="MIF7" s="143"/>
      <c r="MIG7" s="144"/>
      <c r="MIH7" s="144"/>
      <c r="MII7" s="140"/>
      <c r="MIJ7" s="141"/>
      <c r="MIK7" s="142"/>
      <c r="MIL7" s="143"/>
      <c r="MIM7" s="144"/>
      <c r="MIN7" s="144"/>
      <c r="MIO7" s="140"/>
      <c r="MIP7" s="141"/>
      <c r="MIQ7" s="142"/>
      <c r="MIR7" s="143"/>
      <c r="MIS7" s="144"/>
      <c r="MIT7" s="144"/>
      <c r="MIU7" s="140"/>
      <c r="MIV7" s="141"/>
      <c r="MIW7" s="142"/>
      <c r="MIX7" s="143"/>
      <c r="MIY7" s="144"/>
      <c r="MIZ7" s="144"/>
      <c r="MJA7" s="140"/>
      <c r="MJB7" s="141"/>
      <c r="MJC7" s="142"/>
      <c r="MJD7" s="143"/>
      <c r="MJE7" s="144"/>
      <c r="MJF7" s="144"/>
      <c r="MJG7" s="140"/>
      <c r="MJH7" s="141"/>
      <c r="MJI7" s="142"/>
      <c r="MJJ7" s="143"/>
      <c r="MJK7" s="144"/>
      <c r="MJL7" s="144"/>
      <c r="MJM7" s="140"/>
      <c r="MJN7" s="141"/>
      <c r="MJO7" s="142"/>
      <c r="MJP7" s="143"/>
      <c r="MJQ7" s="144"/>
      <c r="MJR7" s="144"/>
      <c r="MJS7" s="140"/>
      <c r="MJT7" s="141"/>
      <c r="MJU7" s="142"/>
      <c r="MJV7" s="143"/>
      <c r="MJW7" s="144"/>
      <c r="MJX7" s="144"/>
      <c r="MJY7" s="140"/>
      <c r="MJZ7" s="141"/>
      <c r="MKA7" s="142"/>
      <c r="MKB7" s="143"/>
      <c r="MKC7" s="144"/>
      <c r="MKD7" s="144"/>
      <c r="MKE7" s="140"/>
      <c r="MKF7" s="141"/>
      <c r="MKG7" s="142"/>
      <c r="MKH7" s="143"/>
      <c r="MKI7" s="144"/>
      <c r="MKJ7" s="144"/>
      <c r="MKK7" s="140"/>
      <c r="MKL7" s="141"/>
      <c r="MKM7" s="142"/>
      <c r="MKN7" s="143"/>
      <c r="MKO7" s="144"/>
      <c r="MKP7" s="144"/>
      <c r="MKQ7" s="140"/>
      <c r="MKR7" s="141"/>
      <c r="MKS7" s="142"/>
      <c r="MKT7" s="143"/>
      <c r="MKU7" s="144"/>
      <c r="MKV7" s="144"/>
      <c r="MKW7" s="140"/>
      <c r="MKX7" s="141"/>
      <c r="MKY7" s="142"/>
      <c r="MKZ7" s="143"/>
      <c r="MLA7" s="144"/>
      <c r="MLB7" s="144"/>
      <c r="MLC7" s="140"/>
      <c r="MLD7" s="141"/>
      <c r="MLE7" s="142"/>
      <c r="MLF7" s="143"/>
      <c r="MLG7" s="144"/>
      <c r="MLH7" s="144"/>
      <c r="MLI7" s="140"/>
      <c r="MLJ7" s="141"/>
      <c r="MLK7" s="142"/>
      <c r="MLL7" s="143"/>
      <c r="MLM7" s="144"/>
      <c r="MLN7" s="144"/>
      <c r="MLO7" s="140"/>
      <c r="MLP7" s="141"/>
      <c r="MLQ7" s="142"/>
      <c r="MLR7" s="143"/>
      <c r="MLS7" s="144"/>
      <c r="MLT7" s="144"/>
      <c r="MLU7" s="140"/>
      <c r="MLV7" s="141"/>
      <c r="MLW7" s="142"/>
      <c r="MLX7" s="143"/>
      <c r="MLY7" s="144"/>
      <c r="MLZ7" s="144"/>
      <c r="MMA7" s="140"/>
      <c r="MMB7" s="141"/>
      <c r="MMC7" s="142"/>
      <c r="MMD7" s="143"/>
      <c r="MME7" s="144"/>
      <c r="MMF7" s="144"/>
      <c r="MMG7" s="140"/>
      <c r="MMH7" s="141"/>
      <c r="MMI7" s="142"/>
      <c r="MMJ7" s="143"/>
      <c r="MMK7" s="144"/>
      <c r="MML7" s="144"/>
      <c r="MMM7" s="140"/>
      <c r="MMN7" s="141"/>
      <c r="MMO7" s="142"/>
      <c r="MMP7" s="143"/>
      <c r="MMQ7" s="144"/>
      <c r="MMR7" s="144"/>
      <c r="MMS7" s="140"/>
      <c r="MMT7" s="141"/>
      <c r="MMU7" s="142"/>
      <c r="MMV7" s="143"/>
      <c r="MMW7" s="144"/>
      <c r="MMX7" s="144"/>
      <c r="MMY7" s="140"/>
      <c r="MMZ7" s="141"/>
      <c r="MNA7" s="142"/>
      <c r="MNB7" s="143"/>
      <c r="MNC7" s="144"/>
      <c r="MND7" s="144"/>
      <c r="MNE7" s="140"/>
      <c r="MNF7" s="141"/>
      <c r="MNG7" s="142"/>
      <c r="MNH7" s="143"/>
      <c r="MNI7" s="144"/>
      <c r="MNJ7" s="144"/>
      <c r="MNK7" s="140"/>
      <c r="MNL7" s="141"/>
      <c r="MNM7" s="142"/>
      <c r="MNN7" s="143"/>
      <c r="MNO7" s="144"/>
      <c r="MNP7" s="144"/>
      <c r="MNQ7" s="140"/>
      <c r="MNR7" s="141"/>
      <c r="MNS7" s="142"/>
      <c r="MNT7" s="143"/>
      <c r="MNU7" s="144"/>
      <c r="MNV7" s="144"/>
      <c r="MNW7" s="140"/>
      <c r="MNX7" s="141"/>
      <c r="MNY7" s="142"/>
      <c r="MNZ7" s="143"/>
      <c r="MOA7" s="144"/>
      <c r="MOB7" s="144"/>
      <c r="MOC7" s="140"/>
      <c r="MOD7" s="141"/>
      <c r="MOE7" s="142"/>
      <c r="MOF7" s="143"/>
      <c r="MOG7" s="144"/>
      <c r="MOH7" s="144"/>
      <c r="MOI7" s="140"/>
      <c r="MOJ7" s="141"/>
      <c r="MOK7" s="142"/>
      <c r="MOL7" s="143"/>
      <c r="MOM7" s="144"/>
      <c r="MON7" s="144"/>
      <c r="MOO7" s="140"/>
      <c r="MOP7" s="141"/>
      <c r="MOQ7" s="142"/>
      <c r="MOR7" s="143"/>
      <c r="MOS7" s="144"/>
      <c r="MOT7" s="144"/>
      <c r="MOU7" s="140"/>
      <c r="MOV7" s="141"/>
      <c r="MOW7" s="142"/>
      <c r="MOX7" s="143"/>
      <c r="MOY7" s="144"/>
      <c r="MOZ7" s="144"/>
      <c r="MPA7" s="140"/>
      <c r="MPB7" s="141"/>
      <c r="MPC7" s="142"/>
      <c r="MPD7" s="143"/>
      <c r="MPE7" s="144"/>
      <c r="MPF7" s="144"/>
      <c r="MPG7" s="140"/>
      <c r="MPH7" s="141"/>
      <c r="MPI7" s="142"/>
      <c r="MPJ7" s="143"/>
      <c r="MPK7" s="144"/>
      <c r="MPL7" s="144"/>
      <c r="MPM7" s="140"/>
      <c r="MPN7" s="141"/>
      <c r="MPO7" s="142"/>
      <c r="MPP7" s="143"/>
      <c r="MPQ7" s="144"/>
      <c r="MPR7" s="144"/>
      <c r="MPS7" s="140"/>
      <c r="MPT7" s="141"/>
      <c r="MPU7" s="142"/>
      <c r="MPV7" s="143"/>
      <c r="MPW7" s="144"/>
      <c r="MPX7" s="144"/>
      <c r="MPY7" s="140"/>
      <c r="MPZ7" s="141"/>
      <c r="MQA7" s="142"/>
      <c r="MQB7" s="143"/>
      <c r="MQC7" s="144"/>
      <c r="MQD7" s="144"/>
      <c r="MQE7" s="140"/>
      <c r="MQF7" s="141"/>
      <c r="MQG7" s="142"/>
      <c r="MQH7" s="143"/>
      <c r="MQI7" s="144"/>
      <c r="MQJ7" s="144"/>
      <c r="MQK7" s="140"/>
      <c r="MQL7" s="141"/>
      <c r="MQM7" s="142"/>
      <c r="MQN7" s="143"/>
      <c r="MQO7" s="144"/>
      <c r="MQP7" s="144"/>
      <c r="MQQ7" s="140"/>
      <c r="MQR7" s="141"/>
      <c r="MQS7" s="142"/>
      <c r="MQT7" s="143"/>
      <c r="MQU7" s="144"/>
      <c r="MQV7" s="144"/>
      <c r="MQW7" s="140"/>
      <c r="MQX7" s="141"/>
      <c r="MQY7" s="142"/>
      <c r="MQZ7" s="143"/>
      <c r="MRA7" s="144"/>
      <c r="MRB7" s="144"/>
      <c r="MRC7" s="140"/>
      <c r="MRD7" s="141"/>
      <c r="MRE7" s="142"/>
      <c r="MRF7" s="143"/>
      <c r="MRG7" s="144"/>
      <c r="MRH7" s="144"/>
      <c r="MRI7" s="140"/>
      <c r="MRJ7" s="141"/>
      <c r="MRK7" s="142"/>
      <c r="MRL7" s="143"/>
      <c r="MRM7" s="144"/>
      <c r="MRN7" s="144"/>
      <c r="MRO7" s="140"/>
      <c r="MRP7" s="141"/>
      <c r="MRQ7" s="142"/>
      <c r="MRR7" s="143"/>
      <c r="MRS7" s="144"/>
      <c r="MRT7" s="144"/>
      <c r="MRU7" s="140"/>
      <c r="MRV7" s="141"/>
      <c r="MRW7" s="142"/>
      <c r="MRX7" s="143"/>
      <c r="MRY7" s="144"/>
      <c r="MRZ7" s="144"/>
      <c r="MSA7" s="140"/>
      <c r="MSB7" s="141"/>
      <c r="MSC7" s="142"/>
      <c r="MSD7" s="143"/>
      <c r="MSE7" s="144"/>
      <c r="MSF7" s="144"/>
      <c r="MSG7" s="140"/>
      <c r="MSH7" s="141"/>
      <c r="MSI7" s="142"/>
      <c r="MSJ7" s="143"/>
      <c r="MSK7" s="144"/>
      <c r="MSL7" s="144"/>
      <c r="MSM7" s="140"/>
      <c r="MSN7" s="141"/>
      <c r="MSO7" s="142"/>
      <c r="MSP7" s="143"/>
      <c r="MSQ7" s="144"/>
      <c r="MSR7" s="144"/>
      <c r="MSS7" s="140"/>
      <c r="MST7" s="141"/>
      <c r="MSU7" s="142"/>
      <c r="MSV7" s="143"/>
      <c r="MSW7" s="144"/>
      <c r="MSX7" s="144"/>
      <c r="MSY7" s="140"/>
      <c r="MSZ7" s="141"/>
      <c r="MTA7" s="142"/>
      <c r="MTB7" s="143"/>
      <c r="MTC7" s="144"/>
      <c r="MTD7" s="144"/>
      <c r="MTE7" s="140"/>
      <c r="MTF7" s="141"/>
      <c r="MTG7" s="142"/>
      <c r="MTH7" s="143"/>
      <c r="MTI7" s="144"/>
      <c r="MTJ7" s="144"/>
      <c r="MTK7" s="140"/>
      <c r="MTL7" s="141"/>
      <c r="MTM7" s="142"/>
      <c r="MTN7" s="143"/>
      <c r="MTO7" s="144"/>
      <c r="MTP7" s="144"/>
      <c r="MTQ7" s="140"/>
      <c r="MTR7" s="141"/>
      <c r="MTS7" s="142"/>
      <c r="MTT7" s="143"/>
      <c r="MTU7" s="144"/>
      <c r="MTV7" s="144"/>
      <c r="MTW7" s="140"/>
      <c r="MTX7" s="141"/>
      <c r="MTY7" s="142"/>
      <c r="MTZ7" s="143"/>
      <c r="MUA7" s="144"/>
      <c r="MUB7" s="144"/>
      <c r="MUC7" s="140"/>
      <c r="MUD7" s="141"/>
      <c r="MUE7" s="142"/>
      <c r="MUF7" s="143"/>
      <c r="MUG7" s="144"/>
      <c r="MUH7" s="144"/>
      <c r="MUI7" s="140"/>
      <c r="MUJ7" s="141"/>
      <c r="MUK7" s="142"/>
      <c r="MUL7" s="143"/>
      <c r="MUM7" s="144"/>
      <c r="MUN7" s="144"/>
      <c r="MUO7" s="140"/>
      <c r="MUP7" s="141"/>
      <c r="MUQ7" s="142"/>
      <c r="MUR7" s="143"/>
      <c r="MUS7" s="144"/>
      <c r="MUT7" s="144"/>
      <c r="MUU7" s="140"/>
      <c r="MUV7" s="141"/>
      <c r="MUW7" s="142"/>
      <c r="MUX7" s="143"/>
      <c r="MUY7" s="144"/>
      <c r="MUZ7" s="144"/>
      <c r="MVA7" s="140"/>
      <c r="MVB7" s="141"/>
      <c r="MVC7" s="142"/>
      <c r="MVD7" s="143"/>
      <c r="MVE7" s="144"/>
      <c r="MVF7" s="144"/>
      <c r="MVG7" s="140"/>
      <c r="MVH7" s="141"/>
      <c r="MVI7" s="142"/>
      <c r="MVJ7" s="143"/>
      <c r="MVK7" s="144"/>
      <c r="MVL7" s="144"/>
      <c r="MVM7" s="140"/>
      <c r="MVN7" s="141"/>
      <c r="MVO7" s="142"/>
      <c r="MVP7" s="143"/>
      <c r="MVQ7" s="144"/>
      <c r="MVR7" s="144"/>
      <c r="MVS7" s="140"/>
      <c r="MVT7" s="141"/>
      <c r="MVU7" s="142"/>
      <c r="MVV7" s="143"/>
      <c r="MVW7" s="144"/>
      <c r="MVX7" s="144"/>
      <c r="MVY7" s="140"/>
      <c r="MVZ7" s="141"/>
      <c r="MWA7" s="142"/>
      <c r="MWB7" s="143"/>
      <c r="MWC7" s="144"/>
      <c r="MWD7" s="144"/>
      <c r="MWE7" s="140"/>
      <c r="MWF7" s="141"/>
      <c r="MWG7" s="142"/>
      <c r="MWH7" s="143"/>
      <c r="MWI7" s="144"/>
      <c r="MWJ7" s="144"/>
      <c r="MWK7" s="140"/>
      <c r="MWL7" s="141"/>
      <c r="MWM7" s="142"/>
      <c r="MWN7" s="143"/>
      <c r="MWO7" s="144"/>
      <c r="MWP7" s="144"/>
      <c r="MWQ7" s="140"/>
      <c r="MWR7" s="141"/>
      <c r="MWS7" s="142"/>
      <c r="MWT7" s="143"/>
      <c r="MWU7" s="144"/>
      <c r="MWV7" s="144"/>
      <c r="MWW7" s="140"/>
      <c r="MWX7" s="141"/>
      <c r="MWY7" s="142"/>
      <c r="MWZ7" s="143"/>
      <c r="MXA7" s="144"/>
      <c r="MXB7" s="144"/>
      <c r="MXC7" s="140"/>
      <c r="MXD7" s="141"/>
      <c r="MXE7" s="142"/>
      <c r="MXF7" s="143"/>
      <c r="MXG7" s="144"/>
      <c r="MXH7" s="144"/>
      <c r="MXI7" s="140"/>
      <c r="MXJ7" s="141"/>
      <c r="MXK7" s="142"/>
      <c r="MXL7" s="143"/>
      <c r="MXM7" s="144"/>
      <c r="MXN7" s="144"/>
      <c r="MXO7" s="140"/>
      <c r="MXP7" s="141"/>
      <c r="MXQ7" s="142"/>
      <c r="MXR7" s="143"/>
      <c r="MXS7" s="144"/>
      <c r="MXT7" s="144"/>
      <c r="MXU7" s="140"/>
      <c r="MXV7" s="141"/>
      <c r="MXW7" s="142"/>
      <c r="MXX7" s="143"/>
      <c r="MXY7" s="144"/>
      <c r="MXZ7" s="144"/>
      <c r="MYA7" s="140"/>
      <c r="MYB7" s="141"/>
      <c r="MYC7" s="142"/>
      <c r="MYD7" s="143"/>
      <c r="MYE7" s="144"/>
      <c r="MYF7" s="144"/>
      <c r="MYG7" s="140"/>
      <c r="MYH7" s="141"/>
      <c r="MYI7" s="142"/>
      <c r="MYJ7" s="143"/>
      <c r="MYK7" s="144"/>
      <c r="MYL7" s="144"/>
      <c r="MYM7" s="140"/>
      <c r="MYN7" s="141"/>
      <c r="MYO7" s="142"/>
      <c r="MYP7" s="143"/>
      <c r="MYQ7" s="144"/>
      <c r="MYR7" s="144"/>
      <c r="MYS7" s="140"/>
      <c r="MYT7" s="141"/>
      <c r="MYU7" s="142"/>
      <c r="MYV7" s="143"/>
      <c r="MYW7" s="144"/>
      <c r="MYX7" s="144"/>
      <c r="MYY7" s="140"/>
      <c r="MYZ7" s="141"/>
      <c r="MZA7" s="142"/>
      <c r="MZB7" s="143"/>
      <c r="MZC7" s="144"/>
      <c r="MZD7" s="144"/>
      <c r="MZE7" s="140"/>
      <c r="MZF7" s="141"/>
      <c r="MZG7" s="142"/>
      <c r="MZH7" s="143"/>
      <c r="MZI7" s="144"/>
      <c r="MZJ7" s="144"/>
      <c r="MZK7" s="140"/>
      <c r="MZL7" s="141"/>
      <c r="MZM7" s="142"/>
      <c r="MZN7" s="143"/>
      <c r="MZO7" s="144"/>
      <c r="MZP7" s="144"/>
      <c r="MZQ7" s="140"/>
      <c r="MZR7" s="141"/>
      <c r="MZS7" s="142"/>
      <c r="MZT7" s="143"/>
      <c r="MZU7" s="144"/>
      <c r="MZV7" s="144"/>
      <c r="MZW7" s="140"/>
      <c r="MZX7" s="141"/>
      <c r="MZY7" s="142"/>
      <c r="MZZ7" s="143"/>
      <c r="NAA7" s="144"/>
      <c r="NAB7" s="144"/>
      <c r="NAC7" s="140"/>
      <c r="NAD7" s="141"/>
      <c r="NAE7" s="142"/>
      <c r="NAF7" s="143"/>
      <c r="NAG7" s="144"/>
      <c r="NAH7" s="144"/>
      <c r="NAI7" s="140"/>
      <c r="NAJ7" s="141"/>
      <c r="NAK7" s="142"/>
      <c r="NAL7" s="143"/>
      <c r="NAM7" s="144"/>
      <c r="NAN7" s="144"/>
      <c r="NAO7" s="140"/>
      <c r="NAP7" s="141"/>
      <c r="NAQ7" s="142"/>
      <c r="NAR7" s="143"/>
      <c r="NAS7" s="144"/>
      <c r="NAT7" s="144"/>
      <c r="NAU7" s="140"/>
      <c r="NAV7" s="141"/>
      <c r="NAW7" s="142"/>
      <c r="NAX7" s="143"/>
      <c r="NAY7" s="144"/>
      <c r="NAZ7" s="144"/>
      <c r="NBA7" s="140"/>
      <c r="NBB7" s="141"/>
      <c r="NBC7" s="142"/>
      <c r="NBD7" s="143"/>
      <c r="NBE7" s="144"/>
      <c r="NBF7" s="144"/>
      <c r="NBG7" s="140"/>
      <c r="NBH7" s="141"/>
      <c r="NBI7" s="142"/>
      <c r="NBJ7" s="143"/>
      <c r="NBK7" s="144"/>
      <c r="NBL7" s="144"/>
      <c r="NBM7" s="140"/>
      <c r="NBN7" s="141"/>
      <c r="NBO7" s="142"/>
      <c r="NBP7" s="143"/>
      <c r="NBQ7" s="144"/>
      <c r="NBR7" s="144"/>
      <c r="NBS7" s="140"/>
      <c r="NBT7" s="141"/>
      <c r="NBU7" s="142"/>
      <c r="NBV7" s="143"/>
      <c r="NBW7" s="144"/>
      <c r="NBX7" s="144"/>
      <c r="NBY7" s="140"/>
      <c r="NBZ7" s="141"/>
      <c r="NCA7" s="142"/>
      <c r="NCB7" s="143"/>
      <c r="NCC7" s="144"/>
      <c r="NCD7" s="144"/>
      <c r="NCE7" s="140"/>
      <c r="NCF7" s="141"/>
      <c r="NCG7" s="142"/>
      <c r="NCH7" s="143"/>
      <c r="NCI7" s="144"/>
      <c r="NCJ7" s="144"/>
      <c r="NCK7" s="140"/>
      <c r="NCL7" s="141"/>
      <c r="NCM7" s="142"/>
      <c r="NCN7" s="143"/>
      <c r="NCO7" s="144"/>
      <c r="NCP7" s="144"/>
      <c r="NCQ7" s="140"/>
      <c r="NCR7" s="141"/>
      <c r="NCS7" s="142"/>
      <c r="NCT7" s="143"/>
      <c r="NCU7" s="144"/>
      <c r="NCV7" s="144"/>
      <c r="NCW7" s="140"/>
      <c r="NCX7" s="141"/>
      <c r="NCY7" s="142"/>
      <c r="NCZ7" s="143"/>
      <c r="NDA7" s="144"/>
      <c r="NDB7" s="144"/>
      <c r="NDC7" s="140"/>
      <c r="NDD7" s="141"/>
      <c r="NDE7" s="142"/>
      <c r="NDF7" s="143"/>
      <c r="NDG7" s="144"/>
      <c r="NDH7" s="144"/>
      <c r="NDI7" s="140"/>
      <c r="NDJ7" s="141"/>
      <c r="NDK7" s="142"/>
      <c r="NDL7" s="143"/>
      <c r="NDM7" s="144"/>
      <c r="NDN7" s="144"/>
      <c r="NDO7" s="140"/>
      <c r="NDP7" s="141"/>
      <c r="NDQ7" s="142"/>
      <c r="NDR7" s="143"/>
      <c r="NDS7" s="144"/>
      <c r="NDT7" s="144"/>
      <c r="NDU7" s="140"/>
      <c r="NDV7" s="141"/>
      <c r="NDW7" s="142"/>
      <c r="NDX7" s="143"/>
      <c r="NDY7" s="144"/>
      <c r="NDZ7" s="144"/>
      <c r="NEA7" s="140"/>
      <c r="NEB7" s="141"/>
      <c r="NEC7" s="142"/>
      <c r="NED7" s="143"/>
      <c r="NEE7" s="144"/>
      <c r="NEF7" s="144"/>
      <c r="NEG7" s="140"/>
      <c r="NEH7" s="141"/>
      <c r="NEI7" s="142"/>
      <c r="NEJ7" s="143"/>
      <c r="NEK7" s="144"/>
      <c r="NEL7" s="144"/>
      <c r="NEM7" s="140"/>
      <c r="NEN7" s="141"/>
      <c r="NEO7" s="142"/>
      <c r="NEP7" s="143"/>
      <c r="NEQ7" s="144"/>
      <c r="NER7" s="144"/>
      <c r="NES7" s="140"/>
      <c r="NET7" s="141"/>
      <c r="NEU7" s="142"/>
      <c r="NEV7" s="143"/>
      <c r="NEW7" s="144"/>
      <c r="NEX7" s="144"/>
      <c r="NEY7" s="140"/>
      <c r="NEZ7" s="141"/>
      <c r="NFA7" s="142"/>
      <c r="NFB7" s="143"/>
      <c r="NFC7" s="144"/>
      <c r="NFD7" s="144"/>
      <c r="NFE7" s="140"/>
      <c r="NFF7" s="141"/>
      <c r="NFG7" s="142"/>
      <c r="NFH7" s="143"/>
      <c r="NFI7" s="144"/>
      <c r="NFJ7" s="144"/>
      <c r="NFK7" s="140"/>
      <c r="NFL7" s="141"/>
      <c r="NFM7" s="142"/>
      <c r="NFN7" s="143"/>
      <c r="NFO7" s="144"/>
      <c r="NFP7" s="144"/>
      <c r="NFQ7" s="140"/>
      <c r="NFR7" s="141"/>
      <c r="NFS7" s="142"/>
      <c r="NFT7" s="143"/>
      <c r="NFU7" s="144"/>
      <c r="NFV7" s="144"/>
      <c r="NFW7" s="140"/>
      <c r="NFX7" s="141"/>
      <c r="NFY7" s="142"/>
      <c r="NFZ7" s="143"/>
      <c r="NGA7" s="144"/>
      <c r="NGB7" s="144"/>
      <c r="NGC7" s="140"/>
      <c r="NGD7" s="141"/>
      <c r="NGE7" s="142"/>
      <c r="NGF7" s="143"/>
      <c r="NGG7" s="144"/>
      <c r="NGH7" s="144"/>
      <c r="NGI7" s="140"/>
      <c r="NGJ7" s="141"/>
      <c r="NGK7" s="142"/>
      <c r="NGL7" s="143"/>
      <c r="NGM7" s="144"/>
      <c r="NGN7" s="144"/>
      <c r="NGO7" s="140"/>
      <c r="NGP7" s="141"/>
      <c r="NGQ7" s="142"/>
      <c r="NGR7" s="143"/>
      <c r="NGS7" s="144"/>
      <c r="NGT7" s="144"/>
      <c r="NGU7" s="140"/>
      <c r="NGV7" s="141"/>
      <c r="NGW7" s="142"/>
      <c r="NGX7" s="143"/>
      <c r="NGY7" s="144"/>
      <c r="NGZ7" s="144"/>
      <c r="NHA7" s="140"/>
      <c r="NHB7" s="141"/>
      <c r="NHC7" s="142"/>
      <c r="NHD7" s="143"/>
      <c r="NHE7" s="144"/>
      <c r="NHF7" s="144"/>
      <c r="NHG7" s="140"/>
      <c r="NHH7" s="141"/>
      <c r="NHI7" s="142"/>
      <c r="NHJ7" s="143"/>
      <c r="NHK7" s="144"/>
      <c r="NHL7" s="144"/>
      <c r="NHM7" s="140"/>
      <c r="NHN7" s="141"/>
      <c r="NHO7" s="142"/>
      <c r="NHP7" s="143"/>
      <c r="NHQ7" s="144"/>
      <c r="NHR7" s="144"/>
      <c r="NHS7" s="140"/>
      <c r="NHT7" s="141"/>
      <c r="NHU7" s="142"/>
      <c r="NHV7" s="143"/>
      <c r="NHW7" s="144"/>
      <c r="NHX7" s="144"/>
      <c r="NHY7" s="140"/>
      <c r="NHZ7" s="141"/>
      <c r="NIA7" s="142"/>
      <c r="NIB7" s="143"/>
      <c r="NIC7" s="144"/>
      <c r="NID7" s="144"/>
      <c r="NIE7" s="140"/>
      <c r="NIF7" s="141"/>
      <c r="NIG7" s="142"/>
      <c r="NIH7" s="143"/>
      <c r="NII7" s="144"/>
      <c r="NIJ7" s="144"/>
      <c r="NIK7" s="140"/>
      <c r="NIL7" s="141"/>
      <c r="NIM7" s="142"/>
      <c r="NIN7" s="143"/>
      <c r="NIO7" s="144"/>
      <c r="NIP7" s="144"/>
      <c r="NIQ7" s="140"/>
      <c r="NIR7" s="141"/>
      <c r="NIS7" s="142"/>
      <c r="NIT7" s="143"/>
      <c r="NIU7" s="144"/>
      <c r="NIV7" s="144"/>
      <c r="NIW7" s="140"/>
      <c r="NIX7" s="141"/>
      <c r="NIY7" s="142"/>
      <c r="NIZ7" s="143"/>
      <c r="NJA7" s="144"/>
      <c r="NJB7" s="144"/>
      <c r="NJC7" s="140"/>
      <c r="NJD7" s="141"/>
      <c r="NJE7" s="142"/>
      <c r="NJF7" s="143"/>
      <c r="NJG7" s="144"/>
      <c r="NJH7" s="144"/>
      <c r="NJI7" s="140"/>
      <c r="NJJ7" s="141"/>
      <c r="NJK7" s="142"/>
      <c r="NJL7" s="143"/>
      <c r="NJM7" s="144"/>
      <c r="NJN7" s="144"/>
      <c r="NJO7" s="140"/>
      <c r="NJP7" s="141"/>
      <c r="NJQ7" s="142"/>
      <c r="NJR7" s="143"/>
      <c r="NJS7" s="144"/>
      <c r="NJT7" s="144"/>
      <c r="NJU7" s="140"/>
      <c r="NJV7" s="141"/>
      <c r="NJW7" s="142"/>
      <c r="NJX7" s="143"/>
      <c r="NJY7" s="144"/>
      <c r="NJZ7" s="144"/>
      <c r="NKA7" s="140"/>
      <c r="NKB7" s="141"/>
      <c r="NKC7" s="142"/>
      <c r="NKD7" s="143"/>
      <c r="NKE7" s="144"/>
      <c r="NKF7" s="144"/>
      <c r="NKG7" s="140"/>
      <c r="NKH7" s="141"/>
      <c r="NKI7" s="142"/>
      <c r="NKJ7" s="143"/>
      <c r="NKK7" s="144"/>
      <c r="NKL7" s="144"/>
      <c r="NKM7" s="140"/>
      <c r="NKN7" s="141"/>
      <c r="NKO7" s="142"/>
      <c r="NKP7" s="143"/>
      <c r="NKQ7" s="144"/>
      <c r="NKR7" s="144"/>
      <c r="NKS7" s="140"/>
      <c r="NKT7" s="141"/>
      <c r="NKU7" s="142"/>
      <c r="NKV7" s="143"/>
      <c r="NKW7" s="144"/>
      <c r="NKX7" s="144"/>
      <c r="NKY7" s="140"/>
      <c r="NKZ7" s="141"/>
      <c r="NLA7" s="142"/>
      <c r="NLB7" s="143"/>
      <c r="NLC7" s="144"/>
      <c r="NLD7" s="144"/>
      <c r="NLE7" s="140"/>
      <c r="NLF7" s="141"/>
      <c r="NLG7" s="142"/>
      <c r="NLH7" s="143"/>
      <c r="NLI7" s="144"/>
      <c r="NLJ7" s="144"/>
      <c r="NLK7" s="140"/>
      <c r="NLL7" s="141"/>
      <c r="NLM7" s="142"/>
      <c r="NLN7" s="143"/>
      <c r="NLO7" s="144"/>
      <c r="NLP7" s="144"/>
      <c r="NLQ7" s="140"/>
      <c r="NLR7" s="141"/>
      <c r="NLS7" s="142"/>
      <c r="NLT7" s="143"/>
      <c r="NLU7" s="144"/>
      <c r="NLV7" s="144"/>
      <c r="NLW7" s="140"/>
      <c r="NLX7" s="141"/>
      <c r="NLY7" s="142"/>
      <c r="NLZ7" s="143"/>
      <c r="NMA7" s="144"/>
      <c r="NMB7" s="144"/>
      <c r="NMC7" s="140"/>
      <c r="NMD7" s="141"/>
      <c r="NME7" s="142"/>
      <c r="NMF7" s="143"/>
      <c r="NMG7" s="144"/>
      <c r="NMH7" s="144"/>
      <c r="NMI7" s="140"/>
      <c r="NMJ7" s="141"/>
      <c r="NMK7" s="142"/>
      <c r="NML7" s="143"/>
      <c r="NMM7" s="144"/>
      <c r="NMN7" s="144"/>
      <c r="NMO7" s="140"/>
      <c r="NMP7" s="141"/>
      <c r="NMQ7" s="142"/>
      <c r="NMR7" s="143"/>
      <c r="NMS7" s="144"/>
      <c r="NMT7" s="144"/>
      <c r="NMU7" s="140"/>
      <c r="NMV7" s="141"/>
      <c r="NMW7" s="142"/>
      <c r="NMX7" s="143"/>
      <c r="NMY7" s="144"/>
      <c r="NMZ7" s="144"/>
      <c r="NNA7" s="140"/>
      <c r="NNB7" s="141"/>
      <c r="NNC7" s="142"/>
      <c r="NND7" s="143"/>
      <c r="NNE7" s="144"/>
      <c r="NNF7" s="144"/>
      <c r="NNG7" s="140"/>
      <c r="NNH7" s="141"/>
      <c r="NNI7" s="142"/>
      <c r="NNJ7" s="143"/>
      <c r="NNK7" s="144"/>
      <c r="NNL7" s="144"/>
      <c r="NNM7" s="140"/>
      <c r="NNN7" s="141"/>
      <c r="NNO7" s="142"/>
      <c r="NNP7" s="143"/>
      <c r="NNQ7" s="144"/>
      <c r="NNR7" s="144"/>
      <c r="NNS7" s="140"/>
      <c r="NNT7" s="141"/>
      <c r="NNU7" s="142"/>
      <c r="NNV7" s="143"/>
      <c r="NNW7" s="144"/>
      <c r="NNX7" s="144"/>
      <c r="NNY7" s="140"/>
      <c r="NNZ7" s="141"/>
      <c r="NOA7" s="142"/>
      <c r="NOB7" s="143"/>
      <c r="NOC7" s="144"/>
      <c r="NOD7" s="144"/>
      <c r="NOE7" s="140"/>
      <c r="NOF7" s="141"/>
      <c r="NOG7" s="142"/>
      <c r="NOH7" s="143"/>
      <c r="NOI7" s="144"/>
      <c r="NOJ7" s="144"/>
      <c r="NOK7" s="140"/>
      <c r="NOL7" s="141"/>
      <c r="NOM7" s="142"/>
      <c r="NON7" s="143"/>
      <c r="NOO7" s="144"/>
      <c r="NOP7" s="144"/>
      <c r="NOQ7" s="140"/>
      <c r="NOR7" s="141"/>
      <c r="NOS7" s="142"/>
      <c r="NOT7" s="143"/>
      <c r="NOU7" s="144"/>
      <c r="NOV7" s="144"/>
      <c r="NOW7" s="140"/>
      <c r="NOX7" s="141"/>
      <c r="NOY7" s="142"/>
      <c r="NOZ7" s="143"/>
      <c r="NPA7" s="144"/>
      <c r="NPB7" s="144"/>
      <c r="NPC7" s="140"/>
      <c r="NPD7" s="141"/>
      <c r="NPE7" s="142"/>
      <c r="NPF7" s="143"/>
      <c r="NPG7" s="144"/>
      <c r="NPH7" s="144"/>
      <c r="NPI7" s="140"/>
      <c r="NPJ7" s="141"/>
      <c r="NPK7" s="142"/>
      <c r="NPL7" s="143"/>
      <c r="NPM7" s="144"/>
      <c r="NPN7" s="144"/>
      <c r="NPO7" s="140"/>
      <c r="NPP7" s="141"/>
      <c r="NPQ7" s="142"/>
      <c r="NPR7" s="143"/>
      <c r="NPS7" s="144"/>
      <c r="NPT7" s="144"/>
      <c r="NPU7" s="140"/>
      <c r="NPV7" s="141"/>
      <c r="NPW7" s="142"/>
      <c r="NPX7" s="143"/>
      <c r="NPY7" s="144"/>
      <c r="NPZ7" s="144"/>
      <c r="NQA7" s="140"/>
      <c r="NQB7" s="141"/>
      <c r="NQC7" s="142"/>
      <c r="NQD7" s="143"/>
      <c r="NQE7" s="144"/>
      <c r="NQF7" s="144"/>
      <c r="NQG7" s="140"/>
      <c r="NQH7" s="141"/>
      <c r="NQI7" s="142"/>
      <c r="NQJ7" s="143"/>
      <c r="NQK7" s="144"/>
      <c r="NQL7" s="144"/>
      <c r="NQM7" s="140"/>
      <c r="NQN7" s="141"/>
      <c r="NQO7" s="142"/>
      <c r="NQP7" s="143"/>
      <c r="NQQ7" s="144"/>
      <c r="NQR7" s="144"/>
      <c r="NQS7" s="140"/>
      <c r="NQT7" s="141"/>
      <c r="NQU7" s="142"/>
      <c r="NQV7" s="143"/>
      <c r="NQW7" s="144"/>
      <c r="NQX7" s="144"/>
      <c r="NQY7" s="140"/>
      <c r="NQZ7" s="141"/>
      <c r="NRA7" s="142"/>
      <c r="NRB7" s="143"/>
      <c r="NRC7" s="144"/>
      <c r="NRD7" s="144"/>
      <c r="NRE7" s="140"/>
      <c r="NRF7" s="141"/>
      <c r="NRG7" s="142"/>
      <c r="NRH7" s="143"/>
      <c r="NRI7" s="144"/>
      <c r="NRJ7" s="144"/>
      <c r="NRK7" s="140"/>
      <c r="NRL7" s="141"/>
      <c r="NRM7" s="142"/>
      <c r="NRN7" s="143"/>
      <c r="NRO7" s="144"/>
      <c r="NRP7" s="144"/>
      <c r="NRQ7" s="140"/>
      <c r="NRR7" s="141"/>
      <c r="NRS7" s="142"/>
      <c r="NRT7" s="143"/>
      <c r="NRU7" s="144"/>
      <c r="NRV7" s="144"/>
      <c r="NRW7" s="140"/>
      <c r="NRX7" s="141"/>
      <c r="NRY7" s="142"/>
      <c r="NRZ7" s="143"/>
      <c r="NSA7" s="144"/>
      <c r="NSB7" s="144"/>
      <c r="NSC7" s="140"/>
      <c r="NSD7" s="141"/>
      <c r="NSE7" s="142"/>
      <c r="NSF7" s="143"/>
      <c r="NSG7" s="144"/>
      <c r="NSH7" s="144"/>
      <c r="NSI7" s="140"/>
      <c r="NSJ7" s="141"/>
      <c r="NSK7" s="142"/>
      <c r="NSL7" s="143"/>
      <c r="NSM7" s="144"/>
      <c r="NSN7" s="144"/>
      <c r="NSO7" s="140"/>
      <c r="NSP7" s="141"/>
      <c r="NSQ7" s="142"/>
      <c r="NSR7" s="143"/>
      <c r="NSS7" s="144"/>
      <c r="NST7" s="144"/>
      <c r="NSU7" s="140"/>
      <c r="NSV7" s="141"/>
      <c r="NSW7" s="142"/>
      <c r="NSX7" s="143"/>
      <c r="NSY7" s="144"/>
      <c r="NSZ7" s="144"/>
      <c r="NTA7" s="140"/>
      <c r="NTB7" s="141"/>
      <c r="NTC7" s="142"/>
      <c r="NTD7" s="143"/>
      <c r="NTE7" s="144"/>
      <c r="NTF7" s="144"/>
      <c r="NTG7" s="140"/>
      <c r="NTH7" s="141"/>
      <c r="NTI7" s="142"/>
      <c r="NTJ7" s="143"/>
      <c r="NTK7" s="144"/>
      <c r="NTL7" s="144"/>
      <c r="NTM7" s="140"/>
      <c r="NTN7" s="141"/>
      <c r="NTO7" s="142"/>
      <c r="NTP7" s="143"/>
      <c r="NTQ7" s="144"/>
      <c r="NTR7" s="144"/>
      <c r="NTS7" s="140"/>
      <c r="NTT7" s="141"/>
      <c r="NTU7" s="142"/>
      <c r="NTV7" s="143"/>
      <c r="NTW7" s="144"/>
      <c r="NTX7" s="144"/>
      <c r="NTY7" s="140"/>
      <c r="NTZ7" s="141"/>
      <c r="NUA7" s="142"/>
      <c r="NUB7" s="143"/>
      <c r="NUC7" s="144"/>
      <c r="NUD7" s="144"/>
      <c r="NUE7" s="140"/>
      <c r="NUF7" s="141"/>
      <c r="NUG7" s="142"/>
      <c r="NUH7" s="143"/>
      <c r="NUI7" s="144"/>
      <c r="NUJ7" s="144"/>
      <c r="NUK7" s="140"/>
      <c r="NUL7" s="141"/>
      <c r="NUM7" s="142"/>
      <c r="NUN7" s="143"/>
      <c r="NUO7" s="144"/>
      <c r="NUP7" s="144"/>
      <c r="NUQ7" s="140"/>
      <c r="NUR7" s="141"/>
      <c r="NUS7" s="142"/>
      <c r="NUT7" s="143"/>
      <c r="NUU7" s="144"/>
      <c r="NUV7" s="144"/>
      <c r="NUW7" s="140"/>
      <c r="NUX7" s="141"/>
      <c r="NUY7" s="142"/>
      <c r="NUZ7" s="143"/>
      <c r="NVA7" s="144"/>
      <c r="NVB7" s="144"/>
      <c r="NVC7" s="140"/>
      <c r="NVD7" s="141"/>
      <c r="NVE7" s="142"/>
      <c r="NVF7" s="143"/>
      <c r="NVG7" s="144"/>
      <c r="NVH7" s="144"/>
      <c r="NVI7" s="140"/>
      <c r="NVJ7" s="141"/>
      <c r="NVK7" s="142"/>
      <c r="NVL7" s="143"/>
      <c r="NVM7" s="144"/>
      <c r="NVN7" s="144"/>
      <c r="NVO7" s="140"/>
      <c r="NVP7" s="141"/>
      <c r="NVQ7" s="142"/>
      <c r="NVR7" s="143"/>
      <c r="NVS7" s="144"/>
      <c r="NVT7" s="144"/>
      <c r="NVU7" s="140"/>
      <c r="NVV7" s="141"/>
      <c r="NVW7" s="142"/>
      <c r="NVX7" s="143"/>
      <c r="NVY7" s="144"/>
      <c r="NVZ7" s="144"/>
      <c r="NWA7" s="140"/>
      <c r="NWB7" s="141"/>
      <c r="NWC7" s="142"/>
      <c r="NWD7" s="143"/>
      <c r="NWE7" s="144"/>
      <c r="NWF7" s="144"/>
      <c r="NWG7" s="140"/>
      <c r="NWH7" s="141"/>
      <c r="NWI7" s="142"/>
      <c r="NWJ7" s="143"/>
      <c r="NWK7" s="144"/>
      <c r="NWL7" s="144"/>
      <c r="NWM7" s="140"/>
      <c r="NWN7" s="141"/>
      <c r="NWO7" s="142"/>
      <c r="NWP7" s="143"/>
      <c r="NWQ7" s="144"/>
      <c r="NWR7" s="144"/>
      <c r="NWS7" s="140"/>
      <c r="NWT7" s="141"/>
      <c r="NWU7" s="142"/>
      <c r="NWV7" s="143"/>
      <c r="NWW7" s="144"/>
      <c r="NWX7" s="144"/>
      <c r="NWY7" s="140"/>
      <c r="NWZ7" s="141"/>
      <c r="NXA7" s="142"/>
      <c r="NXB7" s="143"/>
      <c r="NXC7" s="144"/>
      <c r="NXD7" s="144"/>
      <c r="NXE7" s="140"/>
      <c r="NXF7" s="141"/>
      <c r="NXG7" s="142"/>
      <c r="NXH7" s="143"/>
      <c r="NXI7" s="144"/>
      <c r="NXJ7" s="144"/>
      <c r="NXK7" s="140"/>
      <c r="NXL7" s="141"/>
      <c r="NXM7" s="142"/>
      <c r="NXN7" s="143"/>
      <c r="NXO7" s="144"/>
      <c r="NXP7" s="144"/>
      <c r="NXQ7" s="140"/>
      <c r="NXR7" s="141"/>
      <c r="NXS7" s="142"/>
      <c r="NXT7" s="143"/>
      <c r="NXU7" s="144"/>
      <c r="NXV7" s="144"/>
      <c r="NXW7" s="140"/>
      <c r="NXX7" s="141"/>
      <c r="NXY7" s="142"/>
      <c r="NXZ7" s="143"/>
      <c r="NYA7" s="144"/>
      <c r="NYB7" s="144"/>
      <c r="NYC7" s="140"/>
      <c r="NYD7" s="141"/>
      <c r="NYE7" s="142"/>
      <c r="NYF7" s="143"/>
      <c r="NYG7" s="144"/>
      <c r="NYH7" s="144"/>
      <c r="NYI7" s="140"/>
      <c r="NYJ7" s="141"/>
      <c r="NYK7" s="142"/>
      <c r="NYL7" s="143"/>
      <c r="NYM7" s="144"/>
      <c r="NYN7" s="144"/>
      <c r="NYO7" s="140"/>
      <c r="NYP7" s="141"/>
      <c r="NYQ7" s="142"/>
      <c r="NYR7" s="143"/>
      <c r="NYS7" s="144"/>
      <c r="NYT7" s="144"/>
      <c r="NYU7" s="140"/>
      <c r="NYV7" s="141"/>
      <c r="NYW7" s="142"/>
      <c r="NYX7" s="143"/>
      <c r="NYY7" s="144"/>
      <c r="NYZ7" s="144"/>
      <c r="NZA7" s="140"/>
      <c r="NZB7" s="141"/>
      <c r="NZC7" s="142"/>
      <c r="NZD7" s="143"/>
      <c r="NZE7" s="144"/>
      <c r="NZF7" s="144"/>
      <c r="NZG7" s="140"/>
      <c r="NZH7" s="141"/>
      <c r="NZI7" s="142"/>
      <c r="NZJ7" s="143"/>
      <c r="NZK7" s="144"/>
      <c r="NZL7" s="144"/>
      <c r="NZM7" s="140"/>
      <c r="NZN7" s="141"/>
      <c r="NZO7" s="142"/>
      <c r="NZP7" s="143"/>
      <c r="NZQ7" s="144"/>
      <c r="NZR7" s="144"/>
      <c r="NZS7" s="140"/>
      <c r="NZT7" s="141"/>
      <c r="NZU7" s="142"/>
      <c r="NZV7" s="143"/>
      <c r="NZW7" s="144"/>
      <c r="NZX7" s="144"/>
      <c r="NZY7" s="140"/>
      <c r="NZZ7" s="141"/>
      <c r="OAA7" s="142"/>
      <c r="OAB7" s="143"/>
      <c r="OAC7" s="144"/>
      <c r="OAD7" s="144"/>
      <c r="OAE7" s="140"/>
      <c r="OAF7" s="141"/>
      <c r="OAG7" s="142"/>
      <c r="OAH7" s="143"/>
      <c r="OAI7" s="144"/>
      <c r="OAJ7" s="144"/>
      <c r="OAK7" s="140"/>
      <c r="OAL7" s="141"/>
      <c r="OAM7" s="142"/>
      <c r="OAN7" s="143"/>
      <c r="OAO7" s="144"/>
      <c r="OAP7" s="144"/>
      <c r="OAQ7" s="140"/>
      <c r="OAR7" s="141"/>
      <c r="OAS7" s="142"/>
      <c r="OAT7" s="143"/>
      <c r="OAU7" s="144"/>
      <c r="OAV7" s="144"/>
      <c r="OAW7" s="140"/>
      <c r="OAX7" s="141"/>
      <c r="OAY7" s="142"/>
      <c r="OAZ7" s="143"/>
      <c r="OBA7" s="144"/>
      <c r="OBB7" s="144"/>
      <c r="OBC7" s="140"/>
      <c r="OBD7" s="141"/>
      <c r="OBE7" s="142"/>
      <c r="OBF7" s="143"/>
      <c r="OBG7" s="144"/>
      <c r="OBH7" s="144"/>
      <c r="OBI7" s="140"/>
      <c r="OBJ7" s="141"/>
      <c r="OBK7" s="142"/>
      <c r="OBL7" s="143"/>
      <c r="OBM7" s="144"/>
      <c r="OBN7" s="144"/>
      <c r="OBO7" s="140"/>
      <c r="OBP7" s="141"/>
      <c r="OBQ7" s="142"/>
      <c r="OBR7" s="143"/>
      <c r="OBS7" s="144"/>
      <c r="OBT7" s="144"/>
      <c r="OBU7" s="140"/>
      <c r="OBV7" s="141"/>
      <c r="OBW7" s="142"/>
      <c r="OBX7" s="143"/>
      <c r="OBY7" s="144"/>
      <c r="OBZ7" s="144"/>
      <c r="OCA7" s="140"/>
      <c r="OCB7" s="141"/>
      <c r="OCC7" s="142"/>
      <c r="OCD7" s="143"/>
      <c r="OCE7" s="144"/>
      <c r="OCF7" s="144"/>
      <c r="OCG7" s="140"/>
      <c r="OCH7" s="141"/>
      <c r="OCI7" s="142"/>
      <c r="OCJ7" s="143"/>
      <c r="OCK7" s="144"/>
      <c r="OCL7" s="144"/>
      <c r="OCM7" s="140"/>
      <c r="OCN7" s="141"/>
      <c r="OCO7" s="142"/>
      <c r="OCP7" s="143"/>
      <c r="OCQ7" s="144"/>
      <c r="OCR7" s="144"/>
      <c r="OCS7" s="140"/>
      <c r="OCT7" s="141"/>
      <c r="OCU7" s="142"/>
      <c r="OCV7" s="143"/>
      <c r="OCW7" s="144"/>
      <c r="OCX7" s="144"/>
      <c r="OCY7" s="140"/>
      <c r="OCZ7" s="141"/>
      <c r="ODA7" s="142"/>
      <c r="ODB7" s="143"/>
      <c r="ODC7" s="144"/>
      <c r="ODD7" s="144"/>
      <c r="ODE7" s="140"/>
      <c r="ODF7" s="141"/>
      <c r="ODG7" s="142"/>
      <c r="ODH7" s="143"/>
      <c r="ODI7" s="144"/>
      <c r="ODJ7" s="144"/>
      <c r="ODK7" s="140"/>
      <c r="ODL7" s="141"/>
      <c r="ODM7" s="142"/>
      <c r="ODN7" s="143"/>
      <c r="ODO7" s="144"/>
      <c r="ODP7" s="144"/>
      <c r="ODQ7" s="140"/>
      <c r="ODR7" s="141"/>
      <c r="ODS7" s="142"/>
      <c r="ODT7" s="143"/>
      <c r="ODU7" s="144"/>
      <c r="ODV7" s="144"/>
      <c r="ODW7" s="140"/>
      <c r="ODX7" s="141"/>
      <c r="ODY7" s="142"/>
      <c r="ODZ7" s="143"/>
      <c r="OEA7" s="144"/>
      <c r="OEB7" s="144"/>
      <c r="OEC7" s="140"/>
      <c r="OED7" s="141"/>
      <c r="OEE7" s="142"/>
      <c r="OEF7" s="143"/>
      <c r="OEG7" s="144"/>
      <c r="OEH7" s="144"/>
      <c r="OEI7" s="140"/>
      <c r="OEJ7" s="141"/>
      <c r="OEK7" s="142"/>
      <c r="OEL7" s="143"/>
      <c r="OEM7" s="144"/>
      <c r="OEN7" s="144"/>
      <c r="OEO7" s="140"/>
      <c r="OEP7" s="141"/>
      <c r="OEQ7" s="142"/>
      <c r="OER7" s="143"/>
      <c r="OES7" s="144"/>
      <c r="OET7" s="144"/>
      <c r="OEU7" s="140"/>
      <c r="OEV7" s="141"/>
      <c r="OEW7" s="142"/>
      <c r="OEX7" s="143"/>
      <c r="OEY7" s="144"/>
      <c r="OEZ7" s="144"/>
      <c r="OFA7" s="140"/>
      <c r="OFB7" s="141"/>
      <c r="OFC7" s="142"/>
      <c r="OFD7" s="143"/>
      <c r="OFE7" s="144"/>
      <c r="OFF7" s="144"/>
      <c r="OFG7" s="140"/>
      <c r="OFH7" s="141"/>
      <c r="OFI7" s="142"/>
      <c r="OFJ7" s="143"/>
      <c r="OFK7" s="144"/>
      <c r="OFL7" s="144"/>
      <c r="OFM7" s="140"/>
      <c r="OFN7" s="141"/>
      <c r="OFO7" s="142"/>
      <c r="OFP7" s="143"/>
      <c r="OFQ7" s="144"/>
      <c r="OFR7" s="144"/>
      <c r="OFS7" s="140"/>
      <c r="OFT7" s="141"/>
      <c r="OFU7" s="142"/>
      <c r="OFV7" s="143"/>
      <c r="OFW7" s="144"/>
      <c r="OFX7" s="144"/>
      <c r="OFY7" s="140"/>
      <c r="OFZ7" s="141"/>
      <c r="OGA7" s="142"/>
      <c r="OGB7" s="143"/>
      <c r="OGC7" s="144"/>
      <c r="OGD7" s="144"/>
      <c r="OGE7" s="140"/>
      <c r="OGF7" s="141"/>
      <c r="OGG7" s="142"/>
      <c r="OGH7" s="143"/>
      <c r="OGI7" s="144"/>
      <c r="OGJ7" s="144"/>
      <c r="OGK7" s="140"/>
      <c r="OGL7" s="141"/>
      <c r="OGM7" s="142"/>
      <c r="OGN7" s="143"/>
      <c r="OGO7" s="144"/>
      <c r="OGP7" s="144"/>
      <c r="OGQ7" s="140"/>
      <c r="OGR7" s="141"/>
      <c r="OGS7" s="142"/>
      <c r="OGT7" s="143"/>
      <c r="OGU7" s="144"/>
      <c r="OGV7" s="144"/>
      <c r="OGW7" s="140"/>
      <c r="OGX7" s="141"/>
      <c r="OGY7" s="142"/>
      <c r="OGZ7" s="143"/>
      <c r="OHA7" s="144"/>
      <c r="OHB7" s="144"/>
      <c r="OHC7" s="140"/>
      <c r="OHD7" s="141"/>
      <c r="OHE7" s="142"/>
      <c r="OHF7" s="143"/>
      <c r="OHG7" s="144"/>
      <c r="OHH7" s="144"/>
      <c r="OHI7" s="140"/>
      <c r="OHJ7" s="141"/>
      <c r="OHK7" s="142"/>
      <c r="OHL7" s="143"/>
      <c r="OHM7" s="144"/>
      <c r="OHN7" s="144"/>
      <c r="OHO7" s="140"/>
      <c r="OHP7" s="141"/>
      <c r="OHQ7" s="142"/>
      <c r="OHR7" s="143"/>
      <c r="OHS7" s="144"/>
      <c r="OHT7" s="144"/>
      <c r="OHU7" s="140"/>
      <c r="OHV7" s="141"/>
      <c r="OHW7" s="142"/>
      <c r="OHX7" s="143"/>
      <c r="OHY7" s="144"/>
      <c r="OHZ7" s="144"/>
      <c r="OIA7" s="140"/>
      <c r="OIB7" s="141"/>
      <c r="OIC7" s="142"/>
      <c r="OID7" s="143"/>
      <c r="OIE7" s="144"/>
      <c r="OIF7" s="144"/>
      <c r="OIG7" s="140"/>
      <c r="OIH7" s="141"/>
      <c r="OII7" s="142"/>
      <c r="OIJ7" s="143"/>
      <c r="OIK7" s="144"/>
      <c r="OIL7" s="144"/>
      <c r="OIM7" s="140"/>
      <c r="OIN7" s="141"/>
      <c r="OIO7" s="142"/>
      <c r="OIP7" s="143"/>
      <c r="OIQ7" s="144"/>
      <c r="OIR7" s="144"/>
      <c r="OIS7" s="140"/>
      <c r="OIT7" s="141"/>
      <c r="OIU7" s="142"/>
      <c r="OIV7" s="143"/>
      <c r="OIW7" s="144"/>
      <c r="OIX7" s="144"/>
      <c r="OIY7" s="140"/>
      <c r="OIZ7" s="141"/>
      <c r="OJA7" s="142"/>
      <c r="OJB7" s="143"/>
      <c r="OJC7" s="144"/>
      <c r="OJD7" s="144"/>
      <c r="OJE7" s="140"/>
      <c r="OJF7" s="141"/>
      <c r="OJG7" s="142"/>
      <c r="OJH7" s="143"/>
      <c r="OJI7" s="144"/>
      <c r="OJJ7" s="144"/>
      <c r="OJK7" s="140"/>
      <c r="OJL7" s="141"/>
      <c r="OJM7" s="142"/>
      <c r="OJN7" s="143"/>
      <c r="OJO7" s="144"/>
      <c r="OJP7" s="144"/>
      <c r="OJQ7" s="140"/>
      <c r="OJR7" s="141"/>
      <c r="OJS7" s="142"/>
      <c r="OJT7" s="143"/>
      <c r="OJU7" s="144"/>
      <c r="OJV7" s="144"/>
      <c r="OJW7" s="140"/>
      <c r="OJX7" s="141"/>
      <c r="OJY7" s="142"/>
      <c r="OJZ7" s="143"/>
      <c r="OKA7" s="144"/>
      <c r="OKB7" s="144"/>
      <c r="OKC7" s="140"/>
      <c r="OKD7" s="141"/>
      <c r="OKE7" s="142"/>
      <c r="OKF7" s="143"/>
      <c r="OKG7" s="144"/>
      <c r="OKH7" s="144"/>
      <c r="OKI7" s="140"/>
      <c r="OKJ7" s="141"/>
      <c r="OKK7" s="142"/>
      <c r="OKL7" s="143"/>
      <c r="OKM7" s="144"/>
      <c r="OKN7" s="144"/>
      <c r="OKO7" s="140"/>
      <c r="OKP7" s="141"/>
      <c r="OKQ7" s="142"/>
      <c r="OKR7" s="143"/>
      <c r="OKS7" s="144"/>
      <c r="OKT7" s="144"/>
      <c r="OKU7" s="140"/>
      <c r="OKV7" s="141"/>
      <c r="OKW7" s="142"/>
      <c r="OKX7" s="143"/>
      <c r="OKY7" s="144"/>
      <c r="OKZ7" s="144"/>
      <c r="OLA7" s="140"/>
      <c r="OLB7" s="141"/>
      <c r="OLC7" s="142"/>
      <c r="OLD7" s="143"/>
      <c r="OLE7" s="144"/>
      <c r="OLF7" s="144"/>
      <c r="OLG7" s="140"/>
      <c r="OLH7" s="141"/>
      <c r="OLI7" s="142"/>
      <c r="OLJ7" s="143"/>
      <c r="OLK7" s="144"/>
      <c r="OLL7" s="144"/>
      <c r="OLM7" s="140"/>
      <c r="OLN7" s="141"/>
      <c r="OLO7" s="142"/>
      <c r="OLP7" s="143"/>
      <c r="OLQ7" s="144"/>
      <c r="OLR7" s="144"/>
      <c r="OLS7" s="140"/>
      <c r="OLT7" s="141"/>
      <c r="OLU7" s="142"/>
      <c r="OLV7" s="143"/>
      <c r="OLW7" s="144"/>
      <c r="OLX7" s="144"/>
      <c r="OLY7" s="140"/>
      <c r="OLZ7" s="141"/>
      <c r="OMA7" s="142"/>
      <c r="OMB7" s="143"/>
      <c r="OMC7" s="144"/>
      <c r="OMD7" s="144"/>
      <c r="OME7" s="140"/>
      <c r="OMF7" s="141"/>
      <c r="OMG7" s="142"/>
      <c r="OMH7" s="143"/>
      <c r="OMI7" s="144"/>
      <c r="OMJ7" s="144"/>
      <c r="OMK7" s="140"/>
      <c r="OML7" s="141"/>
      <c r="OMM7" s="142"/>
      <c r="OMN7" s="143"/>
      <c r="OMO7" s="144"/>
      <c r="OMP7" s="144"/>
      <c r="OMQ7" s="140"/>
      <c r="OMR7" s="141"/>
      <c r="OMS7" s="142"/>
      <c r="OMT7" s="143"/>
      <c r="OMU7" s="144"/>
      <c r="OMV7" s="144"/>
      <c r="OMW7" s="140"/>
      <c r="OMX7" s="141"/>
      <c r="OMY7" s="142"/>
      <c r="OMZ7" s="143"/>
      <c r="ONA7" s="144"/>
      <c r="ONB7" s="144"/>
      <c r="ONC7" s="140"/>
      <c r="OND7" s="141"/>
      <c r="ONE7" s="142"/>
      <c r="ONF7" s="143"/>
      <c r="ONG7" s="144"/>
      <c r="ONH7" s="144"/>
      <c r="ONI7" s="140"/>
      <c r="ONJ7" s="141"/>
      <c r="ONK7" s="142"/>
      <c r="ONL7" s="143"/>
      <c r="ONM7" s="144"/>
      <c r="ONN7" s="144"/>
      <c r="ONO7" s="140"/>
      <c r="ONP7" s="141"/>
      <c r="ONQ7" s="142"/>
      <c r="ONR7" s="143"/>
      <c r="ONS7" s="144"/>
      <c r="ONT7" s="144"/>
      <c r="ONU7" s="140"/>
      <c r="ONV7" s="141"/>
      <c r="ONW7" s="142"/>
      <c r="ONX7" s="143"/>
      <c r="ONY7" s="144"/>
      <c r="ONZ7" s="144"/>
      <c r="OOA7" s="140"/>
      <c r="OOB7" s="141"/>
      <c r="OOC7" s="142"/>
      <c r="OOD7" s="143"/>
      <c r="OOE7" s="144"/>
      <c r="OOF7" s="144"/>
      <c r="OOG7" s="140"/>
      <c r="OOH7" s="141"/>
      <c r="OOI7" s="142"/>
      <c r="OOJ7" s="143"/>
      <c r="OOK7" s="144"/>
      <c r="OOL7" s="144"/>
      <c r="OOM7" s="140"/>
      <c r="OON7" s="141"/>
      <c r="OOO7" s="142"/>
      <c r="OOP7" s="143"/>
      <c r="OOQ7" s="144"/>
      <c r="OOR7" s="144"/>
      <c r="OOS7" s="140"/>
      <c r="OOT7" s="141"/>
      <c r="OOU7" s="142"/>
      <c r="OOV7" s="143"/>
      <c r="OOW7" s="144"/>
      <c r="OOX7" s="144"/>
      <c r="OOY7" s="140"/>
      <c r="OOZ7" s="141"/>
      <c r="OPA7" s="142"/>
      <c r="OPB7" s="143"/>
      <c r="OPC7" s="144"/>
      <c r="OPD7" s="144"/>
      <c r="OPE7" s="140"/>
      <c r="OPF7" s="141"/>
      <c r="OPG7" s="142"/>
      <c r="OPH7" s="143"/>
      <c r="OPI7" s="144"/>
      <c r="OPJ7" s="144"/>
      <c r="OPK7" s="140"/>
      <c r="OPL7" s="141"/>
      <c r="OPM7" s="142"/>
      <c r="OPN7" s="143"/>
      <c r="OPO7" s="144"/>
      <c r="OPP7" s="144"/>
      <c r="OPQ7" s="140"/>
      <c r="OPR7" s="141"/>
      <c r="OPS7" s="142"/>
      <c r="OPT7" s="143"/>
      <c r="OPU7" s="144"/>
      <c r="OPV7" s="144"/>
      <c r="OPW7" s="140"/>
      <c r="OPX7" s="141"/>
      <c r="OPY7" s="142"/>
      <c r="OPZ7" s="143"/>
      <c r="OQA7" s="144"/>
      <c r="OQB7" s="144"/>
      <c r="OQC7" s="140"/>
      <c r="OQD7" s="141"/>
      <c r="OQE7" s="142"/>
      <c r="OQF7" s="143"/>
      <c r="OQG7" s="144"/>
      <c r="OQH7" s="144"/>
      <c r="OQI7" s="140"/>
      <c r="OQJ7" s="141"/>
      <c r="OQK7" s="142"/>
      <c r="OQL7" s="143"/>
      <c r="OQM7" s="144"/>
      <c r="OQN7" s="144"/>
      <c r="OQO7" s="140"/>
      <c r="OQP7" s="141"/>
      <c r="OQQ7" s="142"/>
      <c r="OQR7" s="143"/>
      <c r="OQS7" s="144"/>
      <c r="OQT7" s="144"/>
      <c r="OQU7" s="140"/>
      <c r="OQV7" s="141"/>
      <c r="OQW7" s="142"/>
      <c r="OQX7" s="143"/>
      <c r="OQY7" s="144"/>
      <c r="OQZ7" s="144"/>
      <c r="ORA7" s="140"/>
      <c r="ORB7" s="141"/>
      <c r="ORC7" s="142"/>
      <c r="ORD7" s="143"/>
      <c r="ORE7" s="144"/>
      <c r="ORF7" s="144"/>
      <c r="ORG7" s="140"/>
      <c r="ORH7" s="141"/>
      <c r="ORI7" s="142"/>
      <c r="ORJ7" s="143"/>
      <c r="ORK7" s="144"/>
      <c r="ORL7" s="144"/>
      <c r="ORM7" s="140"/>
      <c r="ORN7" s="141"/>
      <c r="ORO7" s="142"/>
      <c r="ORP7" s="143"/>
      <c r="ORQ7" s="144"/>
      <c r="ORR7" s="144"/>
      <c r="ORS7" s="140"/>
      <c r="ORT7" s="141"/>
      <c r="ORU7" s="142"/>
      <c r="ORV7" s="143"/>
      <c r="ORW7" s="144"/>
      <c r="ORX7" s="144"/>
      <c r="ORY7" s="140"/>
      <c r="ORZ7" s="141"/>
      <c r="OSA7" s="142"/>
      <c r="OSB7" s="143"/>
      <c r="OSC7" s="144"/>
      <c r="OSD7" s="144"/>
      <c r="OSE7" s="140"/>
      <c r="OSF7" s="141"/>
      <c r="OSG7" s="142"/>
      <c r="OSH7" s="143"/>
      <c r="OSI7" s="144"/>
      <c r="OSJ7" s="144"/>
      <c r="OSK7" s="140"/>
      <c r="OSL7" s="141"/>
      <c r="OSM7" s="142"/>
      <c r="OSN7" s="143"/>
      <c r="OSO7" s="144"/>
      <c r="OSP7" s="144"/>
      <c r="OSQ7" s="140"/>
      <c r="OSR7" s="141"/>
      <c r="OSS7" s="142"/>
      <c r="OST7" s="143"/>
      <c r="OSU7" s="144"/>
      <c r="OSV7" s="144"/>
      <c r="OSW7" s="140"/>
      <c r="OSX7" s="141"/>
      <c r="OSY7" s="142"/>
      <c r="OSZ7" s="143"/>
      <c r="OTA7" s="144"/>
      <c r="OTB7" s="144"/>
      <c r="OTC7" s="140"/>
      <c r="OTD7" s="141"/>
      <c r="OTE7" s="142"/>
      <c r="OTF7" s="143"/>
      <c r="OTG7" s="144"/>
      <c r="OTH7" s="144"/>
      <c r="OTI7" s="140"/>
      <c r="OTJ7" s="141"/>
      <c r="OTK7" s="142"/>
      <c r="OTL7" s="143"/>
      <c r="OTM7" s="144"/>
      <c r="OTN7" s="144"/>
      <c r="OTO7" s="140"/>
      <c r="OTP7" s="141"/>
      <c r="OTQ7" s="142"/>
      <c r="OTR7" s="143"/>
      <c r="OTS7" s="144"/>
      <c r="OTT7" s="144"/>
      <c r="OTU7" s="140"/>
      <c r="OTV7" s="141"/>
      <c r="OTW7" s="142"/>
      <c r="OTX7" s="143"/>
      <c r="OTY7" s="144"/>
      <c r="OTZ7" s="144"/>
      <c r="OUA7" s="140"/>
      <c r="OUB7" s="141"/>
      <c r="OUC7" s="142"/>
      <c r="OUD7" s="143"/>
      <c r="OUE7" s="144"/>
      <c r="OUF7" s="144"/>
      <c r="OUG7" s="140"/>
      <c r="OUH7" s="141"/>
      <c r="OUI7" s="142"/>
      <c r="OUJ7" s="143"/>
      <c r="OUK7" s="144"/>
      <c r="OUL7" s="144"/>
      <c r="OUM7" s="140"/>
      <c r="OUN7" s="141"/>
      <c r="OUO7" s="142"/>
      <c r="OUP7" s="143"/>
      <c r="OUQ7" s="144"/>
      <c r="OUR7" s="144"/>
      <c r="OUS7" s="140"/>
      <c r="OUT7" s="141"/>
      <c r="OUU7" s="142"/>
      <c r="OUV7" s="143"/>
      <c r="OUW7" s="144"/>
      <c r="OUX7" s="144"/>
      <c r="OUY7" s="140"/>
      <c r="OUZ7" s="141"/>
      <c r="OVA7" s="142"/>
      <c r="OVB7" s="143"/>
      <c r="OVC7" s="144"/>
      <c r="OVD7" s="144"/>
      <c r="OVE7" s="140"/>
      <c r="OVF7" s="141"/>
      <c r="OVG7" s="142"/>
      <c r="OVH7" s="143"/>
      <c r="OVI7" s="144"/>
      <c r="OVJ7" s="144"/>
      <c r="OVK7" s="140"/>
      <c r="OVL7" s="141"/>
      <c r="OVM7" s="142"/>
      <c r="OVN7" s="143"/>
      <c r="OVO7" s="144"/>
      <c r="OVP7" s="144"/>
      <c r="OVQ7" s="140"/>
      <c r="OVR7" s="141"/>
      <c r="OVS7" s="142"/>
      <c r="OVT7" s="143"/>
      <c r="OVU7" s="144"/>
      <c r="OVV7" s="144"/>
      <c r="OVW7" s="140"/>
      <c r="OVX7" s="141"/>
      <c r="OVY7" s="142"/>
      <c r="OVZ7" s="143"/>
      <c r="OWA7" s="144"/>
      <c r="OWB7" s="144"/>
      <c r="OWC7" s="140"/>
      <c r="OWD7" s="141"/>
      <c r="OWE7" s="142"/>
      <c r="OWF7" s="143"/>
      <c r="OWG7" s="144"/>
      <c r="OWH7" s="144"/>
      <c r="OWI7" s="140"/>
      <c r="OWJ7" s="141"/>
      <c r="OWK7" s="142"/>
      <c r="OWL7" s="143"/>
      <c r="OWM7" s="144"/>
      <c r="OWN7" s="144"/>
      <c r="OWO7" s="140"/>
      <c r="OWP7" s="141"/>
      <c r="OWQ7" s="142"/>
      <c r="OWR7" s="143"/>
      <c r="OWS7" s="144"/>
      <c r="OWT7" s="144"/>
      <c r="OWU7" s="140"/>
      <c r="OWV7" s="141"/>
      <c r="OWW7" s="142"/>
      <c r="OWX7" s="143"/>
      <c r="OWY7" s="144"/>
      <c r="OWZ7" s="144"/>
      <c r="OXA7" s="140"/>
      <c r="OXB7" s="141"/>
      <c r="OXC7" s="142"/>
      <c r="OXD7" s="143"/>
      <c r="OXE7" s="144"/>
      <c r="OXF7" s="144"/>
      <c r="OXG7" s="140"/>
      <c r="OXH7" s="141"/>
      <c r="OXI7" s="142"/>
      <c r="OXJ7" s="143"/>
      <c r="OXK7" s="144"/>
      <c r="OXL7" s="144"/>
      <c r="OXM7" s="140"/>
      <c r="OXN7" s="141"/>
      <c r="OXO7" s="142"/>
      <c r="OXP7" s="143"/>
      <c r="OXQ7" s="144"/>
      <c r="OXR7" s="144"/>
      <c r="OXS7" s="140"/>
      <c r="OXT7" s="141"/>
      <c r="OXU7" s="142"/>
      <c r="OXV7" s="143"/>
      <c r="OXW7" s="144"/>
      <c r="OXX7" s="144"/>
      <c r="OXY7" s="140"/>
      <c r="OXZ7" s="141"/>
      <c r="OYA7" s="142"/>
      <c r="OYB7" s="143"/>
      <c r="OYC7" s="144"/>
      <c r="OYD7" s="144"/>
      <c r="OYE7" s="140"/>
      <c r="OYF7" s="141"/>
      <c r="OYG7" s="142"/>
      <c r="OYH7" s="143"/>
      <c r="OYI7" s="144"/>
      <c r="OYJ7" s="144"/>
      <c r="OYK7" s="140"/>
      <c r="OYL7" s="141"/>
      <c r="OYM7" s="142"/>
      <c r="OYN7" s="143"/>
      <c r="OYO7" s="144"/>
      <c r="OYP7" s="144"/>
      <c r="OYQ7" s="140"/>
      <c r="OYR7" s="141"/>
      <c r="OYS7" s="142"/>
      <c r="OYT7" s="143"/>
      <c r="OYU7" s="144"/>
      <c r="OYV7" s="144"/>
      <c r="OYW7" s="140"/>
      <c r="OYX7" s="141"/>
      <c r="OYY7" s="142"/>
      <c r="OYZ7" s="143"/>
      <c r="OZA7" s="144"/>
      <c r="OZB7" s="144"/>
      <c r="OZC7" s="140"/>
      <c r="OZD7" s="141"/>
      <c r="OZE7" s="142"/>
      <c r="OZF7" s="143"/>
      <c r="OZG7" s="144"/>
      <c r="OZH7" s="144"/>
      <c r="OZI7" s="140"/>
      <c r="OZJ7" s="141"/>
      <c r="OZK7" s="142"/>
      <c r="OZL7" s="143"/>
      <c r="OZM7" s="144"/>
      <c r="OZN7" s="144"/>
      <c r="OZO7" s="140"/>
      <c r="OZP7" s="141"/>
      <c r="OZQ7" s="142"/>
      <c r="OZR7" s="143"/>
      <c r="OZS7" s="144"/>
      <c r="OZT7" s="144"/>
      <c r="OZU7" s="140"/>
      <c r="OZV7" s="141"/>
      <c r="OZW7" s="142"/>
      <c r="OZX7" s="143"/>
      <c r="OZY7" s="144"/>
      <c r="OZZ7" s="144"/>
      <c r="PAA7" s="140"/>
      <c r="PAB7" s="141"/>
      <c r="PAC7" s="142"/>
      <c r="PAD7" s="143"/>
      <c r="PAE7" s="144"/>
      <c r="PAF7" s="144"/>
      <c r="PAG7" s="140"/>
      <c r="PAH7" s="141"/>
      <c r="PAI7" s="142"/>
      <c r="PAJ7" s="143"/>
      <c r="PAK7" s="144"/>
      <c r="PAL7" s="144"/>
      <c r="PAM7" s="140"/>
      <c r="PAN7" s="141"/>
      <c r="PAO7" s="142"/>
      <c r="PAP7" s="143"/>
      <c r="PAQ7" s="144"/>
      <c r="PAR7" s="144"/>
      <c r="PAS7" s="140"/>
      <c r="PAT7" s="141"/>
      <c r="PAU7" s="142"/>
      <c r="PAV7" s="143"/>
      <c r="PAW7" s="144"/>
      <c r="PAX7" s="144"/>
      <c r="PAY7" s="140"/>
      <c r="PAZ7" s="141"/>
      <c r="PBA7" s="142"/>
      <c r="PBB7" s="143"/>
      <c r="PBC7" s="144"/>
      <c r="PBD7" s="144"/>
      <c r="PBE7" s="140"/>
      <c r="PBF7" s="141"/>
      <c r="PBG7" s="142"/>
      <c r="PBH7" s="143"/>
      <c r="PBI7" s="144"/>
      <c r="PBJ7" s="144"/>
      <c r="PBK7" s="140"/>
      <c r="PBL7" s="141"/>
      <c r="PBM7" s="142"/>
      <c r="PBN7" s="143"/>
      <c r="PBO7" s="144"/>
      <c r="PBP7" s="144"/>
      <c r="PBQ7" s="140"/>
      <c r="PBR7" s="141"/>
      <c r="PBS7" s="142"/>
      <c r="PBT7" s="143"/>
      <c r="PBU7" s="144"/>
      <c r="PBV7" s="144"/>
      <c r="PBW7" s="140"/>
      <c r="PBX7" s="141"/>
      <c r="PBY7" s="142"/>
      <c r="PBZ7" s="143"/>
      <c r="PCA7" s="144"/>
      <c r="PCB7" s="144"/>
      <c r="PCC7" s="140"/>
      <c r="PCD7" s="141"/>
      <c r="PCE7" s="142"/>
      <c r="PCF7" s="143"/>
      <c r="PCG7" s="144"/>
      <c r="PCH7" s="144"/>
      <c r="PCI7" s="140"/>
      <c r="PCJ7" s="141"/>
      <c r="PCK7" s="142"/>
      <c r="PCL7" s="143"/>
      <c r="PCM7" s="144"/>
      <c r="PCN7" s="144"/>
      <c r="PCO7" s="140"/>
      <c r="PCP7" s="141"/>
      <c r="PCQ7" s="142"/>
      <c r="PCR7" s="143"/>
      <c r="PCS7" s="144"/>
      <c r="PCT7" s="144"/>
      <c r="PCU7" s="140"/>
      <c r="PCV7" s="141"/>
      <c r="PCW7" s="142"/>
      <c r="PCX7" s="143"/>
      <c r="PCY7" s="144"/>
      <c r="PCZ7" s="144"/>
      <c r="PDA7" s="140"/>
      <c r="PDB7" s="141"/>
      <c r="PDC7" s="142"/>
      <c r="PDD7" s="143"/>
      <c r="PDE7" s="144"/>
      <c r="PDF7" s="144"/>
      <c r="PDG7" s="140"/>
      <c r="PDH7" s="141"/>
      <c r="PDI7" s="142"/>
      <c r="PDJ7" s="143"/>
      <c r="PDK7" s="144"/>
      <c r="PDL7" s="144"/>
      <c r="PDM7" s="140"/>
      <c r="PDN7" s="141"/>
      <c r="PDO7" s="142"/>
      <c r="PDP7" s="143"/>
      <c r="PDQ7" s="144"/>
      <c r="PDR7" s="144"/>
      <c r="PDS7" s="140"/>
      <c r="PDT7" s="141"/>
      <c r="PDU7" s="142"/>
      <c r="PDV7" s="143"/>
      <c r="PDW7" s="144"/>
      <c r="PDX7" s="144"/>
      <c r="PDY7" s="140"/>
      <c r="PDZ7" s="141"/>
      <c r="PEA7" s="142"/>
      <c r="PEB7" s="143"/>
      <c r="PEC7" s="144"/>
      <c r="PED7" s="144"/>
      <c r="PEE7" s="140"/>
      <c r="PEF7" s="141"/>
      <c r="PEG7" s="142"/>
      <c r="PEH7" s="143"/>
      <c r="PEI7" s="144"/>
      <c r="PEJ7" s="144"/>
      <c r="PEK7" s="140"/>
      <c r="PEL7" s="141"/>
      <c r="PEM7" s="142"/>
      <c r="PEN7" s="143"/>
      <c r="PEO7" s="144"/>
      <c r="PEP7" s="144"/>
      <c r="PEQ7" s="140"/>
      <c r="PER7" s="141"/>
      <c r="PES7" s="142"/>
      <c r="PET7" s="143"/>
      <c r="PEU7" s="144"/>
      <c r="PEV7" s="144"/>
      <c r="PEW7" s="140"/>
      <c r="PEX7" s="141"/>
      <c r="PEY7" s="142"/>
      <c r="PEZ7" s="143"/>
      <c r="PFA7" s="144"/>
      <c r="PFB7" s="144"/>
      <c r="PFC7" s="140"/>
      <c r="PFD7" s="141"/>
      <c r="PFE7" s="142"/>
      <c r="PFF7" s="143"/>
      <c r="PFG7" s="144"/>
      <c r="PFH7" s="144"/>
      <c r="PFI7" s="140"/>
      <c r="PFJ7" s="141"/>
      <c r="PFK7" s="142"/>
      <c r="PFL7" s="143"/>
      <c r="PFM7" s="144"/>
      <c r="PFN7" s="144"/>
      <c r="PFO7" s="140"/>
      <c r="PFP7" s="141"/>
      <c r="PFQ7" s="142"/>
      <c r="PFR7" s="143"/>
      <c r="PFS7" s="144"/>
      <c r="PFT7" s="144"/>
      <c r="PFU7" s="140"/>
      <c r="PFV7" s="141"/>
      <c r="PFW7" s="142"/>
      <c r="PFX7" s="143"/>
      <c r="PFY7" s="144"/>
      <c r="PFZ7" s="144"/>
      <c r="PGA7" s="140"/>
      <c r="PGB7" s="141"/>
      <c r="PGC7" s="142"/>
      <c r="PGD7" s="143"/>
      <c r="PGE7" s="144"/>
      <c r="PGF7" s="144"/>
      <c r="PGG7" s="140"/>
      <c r="PGH7" s="141"/>
      <c r="PGI7" s="142"/>
      <c r="PGJ7" s="143"/>
      <c r="PGK7" s="144"/>
      <c r="PGL7" s="144"/>
      <c r="PGM7" s="140"/>
      <c r="PGN7" s="141"/>
      <c r="PGO7" s="142"/>
      <c r="PGP7" s="143"/>
      <c r="PGQ7" s="144"/>
      <c r="PGR7" s="144"/>
      <c r="PGS7" s="140"/>
      <c r="PGT7" s="141"/>
      <c r="PGU7" s="142"/>
      <c r="PGV7" s="143"/>
      <c r="PGW7" s="144"/>
      <c r="PGX7" s="144"/>
      <c r="PGY7" s="140"/>
      <c r="PGZ7" s="141"/>
      <c r="PHA7" s="142"/>
      <c r="PHB7" s="143"/>
      <c r="PHC7" s="144"/>
      <c r="PHD7" s="144"/>
      <c r="PHE7" s="140"/>
      <c r="PHF7" s="141"/>
      <c r="PHG7" s="142"/>
      <c r="PHH7" s="143"/>
      <c r="PHI7" s="144"/>
      <c r="PHJ7" s="144"/>
      <c r="PHK7" s="140"/>
      <c r="PHL7" s="141"/>
      <c r="PHM7" s="142"/>
      <c r="PHN7" s="143"/>
      <c r="PHO7" s="144"/>
      <c r="PHP7" s="144"/>
      <c r="PHQ7" s="140"/>
      <c r="PHR7" s="141"/>
      <c r="PHS7" s="142"/>
      <c r="PHT7" s="143"/>
      <c r="PHU7" s="144"/>
      <c r="PHV7" s="144"/>
      <c r="PHW7" s="140"/>
      <c r="PHX7" s="141"/>
      <c r="PHY7" s="142"/>
      <c r="PHZ7" s="143"/>
      <c r="PIA7" s="144"/>
      <c r="PIB7" s="144"/>
      <c r="PIC7" s="140"/>
      <c r="PID7" s="141"/>
      <c r="PIE7" s="142"/>
      <c r="PIF7" s="143"/>
      <c r="PIG7" s="144"/>
      <c r="PIH7" s="144"/>
      <c r="PII7" s="140"/>
      <c r="PIJ7" s="141"/>
      <c r="PIK7" s="142"/>
      <c r="PIL7" s="143"/>
      <c r="PIM7" s="144"/>
      <c r="PIN7" s="144"/>
      <c r="PIO7" s="140"/>
      <c r="PIP7" s="141"/>
      <c r="PIQ7" s="142"/>
      <c r="PIR7" s="143"/>
      <c r="PIS7" s="144"/>
      <c r="PIT7" s="144"/>
      <c r="PIU7" s="140"/>
      <c r="PIV7" s="141"/>
      <c r="PIW7" s="142"/>
      <c r="PIX7" s="143"/>
      <c r="PIY7" s="144"/>
      <c r="PIZ7" s="144"/>
      <c r="PJA7" s="140"/>
      <c r="PJB7" s="141"/>
      <c r="PJC7" s="142"/>
      <c r="PJD7" s="143"/>
      <c r="PJE7" s="144"/>
      <c r="PJF7" s="144"/>
      <c r="PJG7" s="140"/>
      <c r="PJH7" s="141"/>
      <c r="PJI7" s="142"/>
      <c r="PJJ7" s="143"/>
      <c r="PJK7" s="144"/>
      <c r="PJL7" s="144"/>
      <c r="PJM7" s="140"/>
      <c r="PJN7" s="141"/>
      <c r="PJO7" s="142"/>
      <c r="PJP7" s="143"/>
      <c r="PJQ7" s="144"/>
      <c r="PJR7" s="144"/>
      <c r="PJS7" s="140"/>
      <c r="PJT7" s="141"/>
      <c r="PJU7" s="142"/>
      <c r="PJV7" s="143"/>
      <c r="PJW7" s="144"/>
      <c r="PJX7" s="144"/>
      <c r="PJY7" s="140"/>
      <c r="PJZ7" s="141"/>
      <c r="PKA7" s="142"/>
      <c r="PKB7" s="143"/>
      <c r="PKC7" s="144"/>
      <c r="PKD7" s="144"/>
      <c r="PKE7" s="140"/>
      <c r="PKF7" s="141"/>
      <c r="PKG7" s="142"/>
      <c r="PKH7" s="143"/>
      <c r="PKI7" s="144"/>
      <c r="PKJ7" s="144"/>
      <c r="PKK7" s="140"/>
      <c r="PKL7" s="141"/>
      <c r="PKM7" s="142"/>
      <c r="PKN7" s="143"/>
      <c r="PKO7" s="144"/>
      <c r="PKP7" s="144"/>
      <c r="PKQ7" s="140"/>
      <c r="PKR7" s="141"/>
      <c r="PKS7" s="142"/>
      <c r="PKT7" s="143"/>
      <c r="PKU7" s="144"/>
      <c r="PKV7" s="144"/>
      <c r="PKW7" s="140"/>
      <c r="PKX7" s="141"/>
      <c r="PKY7" s="142"/>
      <c r="PKZ7" s="143"/>
      <c r="PLA7" s="144"/>
      <c r="PLB7" s="144"/>
      <c r="PLC7" s="140"/>
      <c r="PLD7" s="141"/>
      <c r="PLE7" s="142"/>
      <c r="PLF7" s="143"/>
      <c r="PLG7" s="144"/>
      <c r="PLH7" s="144"/>
      <c r="PLI7" s="140"/>
      <c r="PLJ7" s="141"/>
      <c r="PLK7" s="142"/>
      <c r="PLL7" s="143"/>
      <c r="PLM7" s="144"/>
      <c r="PLN7" s="144"/>
      <c r="PLO7" s="140"/>
      <c r="PLP7" s="141"/>
      <c r="PLQ7" s="142"/>
      <c r="PLR7" s="143"/>
      <c r="PLS7" s="144"/>
      <c r="PLT7" s="144"/>
      <c r="PLU7" s="140"/>
      <c r="PLV7" s="141"/>
      <c r="PLW7" s="142"/>
      <c r="PLX7" s="143"/>
      <c r="PLY7" s="144"/>
      <c r="PLZ7" s="144"/>
      <c r="PMA7" s="140"/>
      <c r="PMB7" s="141"/>
      <c r="PMC7" s="142"/>
      <c r="PMD7" s="143"/>
      <c r="PME7" s="144"/>
      <c r="PMF7" s="144"/>
      <c r="PMG7" s="140"/>
      <c r="PMH7" s="141"/>
      <c r="PMI7" s="142"/>
      <c r="PMJ7" s="143"/>
      <c r="PMK7" s="144"/>
      <c r="PML7" s="144"/>
      <c r="PMM7" s="140"/>
      <c r="PMN7" s="141"/>
      <c r="PMO7" s="142"/>
      <c r="PMP7" s="143"/>
      <c r="PMQ7" s="144"/>
      <c r="PMR7" s="144"/>
      <c r="PMS7" s="140"/>
      <c r="PMT7" s="141"/>
      <c r="PMU7" s="142"/>
      <c r="PMV7" s="143"/>
      <c r="PMW7" s="144"/>
      <c r="PMX7" s="144"/>
      <c r="PMY7" s="140"/>
      <c r="PMZ7" s="141"/>
      <c r="PNA7" s="142"/>
      <c r="PNB7" s="143"/>
      <c r="PNC7" s="144"/>
      <c r="PND7" s="144"/>
      <c r="PNE7" s="140"/>
      <c r="PNF7" s="141"/>
      <c r="PNG7" s="142"/>
      <c r="PNH7" s="143"/>
      <c r="PNI7" s="144"/>
      <c r="PNJ7" s="144"/>
      <c r="PNK7" s="140"/>
      <c r="PNL7" s="141"/>
      <c r="PNM7" s="142"/>
      <c r="PNN7" s="143"/>
      <c r="PNO7" s="144"/>
      <c r="PNP7" s="144"/>
      <c r="PNQ7" s="140"/>
      <c r="PNR7" s="141"/>
      <c r="PNS7" s="142"/>
      <c r="PNT7" s="143"/>
      <c r="PNU7" s="144"/>
      <c r="PNV7" s="144"/>
      <c r="PNW7" s="140"/>
      <c r="PNX7" s="141"/>
      <c r="PNY7" s="142"/>
      <c r="PNZ7" s="143"/>
      <c r="POA7" s="144"/>
      <c r="POB7" s="144"/>
      <c r="POC7" s="140"/>
      <c r="POD7" s="141"/>
      <c r="POE7" s="142"/>
      <c r="POF7" s="143"/>
      <c r="POG7" s="144"/>
      <c r="POH7" s="144"/>
      <c r="POI7" s="140"/>
      <c r="POJ7" s="141"/>
      <c r="POK7" s="142"/>
      <c r="POL7" s="143"/>
      <c r="POM7" s="144"/>
      <c r="PON7" s="144"/>
      <c r="POO7" s="140"/>
      <c r="POP7" s="141"/>
      <c r="POQ7" s="142"/>
      <c r="POR7" s="143"/>
      <c r="POS7" s="144"/>
      <c r="POT7" s="144"/>
      <c r="POU7" s="140"/>
      <c r="POV7" s="141"/>
      <c r="POW7" s="142"/>
      <c r="POX7" s="143"/>
      <c r="POY7" s="144"/>
      <c r="POZ7" s="144"/>
      <c r="PPA7" s="140"/>
      <c r="PPB7" s="141"/>
      <c r="PPC7" s="142"/>
      <c r="PPD7" s="143"/>
      <c r="PPE7" s="144"/>
      <c r="PPF7" s="144"/>
      <c r="PPG7" s="140"/>
      <c r="PPH7" s="141"/>
      <c r="PPI7" s="142"/>
      <c r="PPJ7" s="143"/>
      <c r="PPK7" s="144"/>
      <c r="PPL7" s="144"/>
      <c r="PPM7" s="140"/>
      <c r="PPN7" s="141"/>
      <c r="PPO7" s="142"/>
      <c r="PPP7" s="143"/>
      <c r="PPQ7" s="144"/>
      <c r="PPR7" s="144"/>
      <c r="PPS7" s="140"/>
      <c r="PPT7" s="141"/>
      <c r="PPU7" s="142"/>
      <c r="PPV7" s="143"/>
      <c r="PPW7" s="144"/>
      <c r="PPX7" s="144"/>
      <c r="PPY7" s="140"/>
      <c r="PPZ7" s="141"/>
      <c r="PQA7" s="142"/>
      <c r="PQB7" s="143"/>
      <c r="PQC7" s="144"/>
      <c r="PQD7" s="144"/>
      <c r="PQE7" s="140"/>
      <c r="PQF7" s="141"/>
      <c r="PQG7" s="142"/>
      <c r="PQH7" s="143"/>
      <c r="PQI7" s="144"/>
      <c r="PQJ7" s="144"/>
      <c r="PQK7" s="140"/>
      <c r="PQL7" s="141"/>
      <c r="PQM7" s="142"/>
      <c r="PQN7" s="143"/>
      <c r="PQO7" s="144"/>
      <c r="PQP7" s="144"/>
      <c r="PQQ7" s="140"/>
      <c r="PQR7" s="141"/>
      <c r="PQS7" s="142"/>
      <c r="PQT7" s="143"/>
      <c r="PQU7" s="144"/>
      <c r="PQV7" s="144"/>
      <c r="PQW7" s="140"/>
      <c r="PQX7" s="141"/>
      <c r="PQY7" s="142"/>
      <c r="PQZ7" s="143"/>
      <c r="PRA7" s="144"/>
      <c r="PRB7" s="144"/>
      <c r="PRC7" s="140"/>
      <c r="PRD7" s="141"/>
      <c r="PRE7" s="142"/>
      <c r="PRF7" s="143"/>
      <c r="PRG7" s="144"/>
      <c r="PRH7" s="144"/>
      <c r="PRI7" s="140"/>
      <c r="PRJ7" s="141"/>
      <c r="PRK7" s="142"/>
      <c r="PRL7" s="143"/>
      <c r="PRM7" s="144"/>
      <c r="PRN7" s="144"/>
      <c r="PRO7" s="140"/>
      <c r="PRP7" s="141"/>
      <c r="PRQ7" s="142"/>
      <c r="PRR7" s="143"/>
      <c r="PRS7" s="144"/>
      <c r="PRT7" s="144"/>
      <c r="PRU7" s="140"/>
      <c r="PRV7" s="141"/>
      <c r="PRW7" s="142"/>
      <c r="PRX7" s="143"/>
      <c r="PRY7" s="144"/>
      <c r="PRZ7" s="144"/>
      <c r="PSA7" s="140"/>
      <c r="PSB7" s="141"/>
      <c r="PSC7" s="142"/>
      <c r="PSD7" s="143"/>
      <c r="PSE7" s="144"/>
      <c r="PSF7" s="144"/>
      <c r="PSG7" s="140"/>
      <c r="PSH7" s="141"/>
      <c r="PSI7" s="142"/>
      <c r="PSJ7" s="143"/>
      <c r="PSK7" s="144"/>
      <c r="PSL7" s="144"/>
      <c r="PSM7" s="140"/>
      <c r="PSN7" s="141"/>
      <c r="PSO7" s="142"/>
      <c r="PSP7" s="143"/>
      <c r="PSQ7" s="144"/>
      <c r="PSR7" s="144"/>
      <c r="PSS7" s="140"/>
      <c r="PST7" s="141"/>
      <c r="PSU7" s="142"/>
      <c r="PSV7" s="143"/>
      <c r="PSW7" s="144"/>
      <c r="PSX7" s="144"/>
      <c r="PSY7" s="140"/>
      <c r="PSZ7" s="141"/>
      <c r="PTA7" s="142"/>
      <c r="PTB7" s="143"/>
      <c r="PTC7" s="144"/>
      <c r="PTD7" s="144"/>
      <c r="PTE7" s="140"/>
      <c r="PTF7" s="141"/>
      <c r="PTG7" s="142"/>
      <c r="PTH7" s="143"/>
      <c r="PTI7" s="144"/>
      <c r="PTJ7" s="144"/>
      <c r="PTK7" s="140"/>
      <c r="PTL7" s="141"/>
      <c r="PTM7" s="142"/>
      <c r="PTN7" s="143"/>
      <c r="PTO7" s="144"/>
      <c r="PTP7" s="144"/>
      <c r="PTQ7" s="140"/>
      <c r="PTR7" s="141"/>
      <c r="PTS7" s="142"/>
      <c r="PTT7" s="143"/>
      <c r="PTU7" s="144"/>
      <c r="PTV7" s="144"/>
      <c r="PTW7" s="140"/>
      <c r="PTX7" s="141"/>
      <c r="PTY7" s="142"/>
      <c r="PTZ7" s="143"/>
      <c r="PUA7" s="144"/>
      <c r="PUB7" s="144"/>
      <c r="PUC7" s="140"/>
      <c r="PUD7" s="141"/>
      <c r="PUE7" s="142"/>
      <c r="PUF7" s="143"/>
      <c r="PUG7" s="144"/>
      <c r="PUH7" s="144"/>
      <c r="PUI7" s="140"/>
      <c r="PUJ7" s="141"/>
      <c r="PUK7" s="142"/>
      <c r="PUL7" s="143"/>
      <c r="PUM7" s="144"/>
      <c r="PUN7" s="144"/>
      <c r="PUO7" s="140"/>
      <c r="PUP7" s="141"/>
      <c r="PUQ7" s="142"/>
      <c r="PUR7" s="143"/>
      <c r="PUS7" s="144"/>
      <c r="PUT7" s="144"/>
      <c r="PUU7" s="140"/>
      <c r="PUV7" s="141"/>
      <c r="PUW7" s="142"/>
      <c r="PUX7" s="143"/>
      <c r="PUY7" s="144"/>
      <c r="PUZ7" s="144"/>
      <c r="PVA7" s="140"/>
      <c r="PVB7" s="141"/>
      <c r="PVC7" s="142"/>
      <c r="PVD7" s="143"/>
      <c r="PVE7" s="144"/>
      <c r="PVF7" s="144"/>
      <c r="PVG7" s="140"/>
      <c r="PVH7" s="141"/>
      <c r="PVI7" s="142"/>
      <c r="PVJ7" s="143"/>
      <c r="PVK7" s="144"/>
      <c r="PVL7" s="144"/>
      <c r="PVM7" s="140"/>
      <c r="PVN7" s="141"/>
      <c r="PVO7" s="142"/>
      <c r="PVP7" s="143"/>
      <c r="PVQ7" s="144"/>
      <c r="PVR7" s="144"/>
      <c r="PVS7" s="140"/>
      <c r="PVT7" s="141"/>
      <c r="PVU7" s="142"/>
      <c r="PVV7" s="143"/>
      <c r="PVW7" s="144"/>
      <c r="PVX7" s="144"/>
      <c r="PVY7" s="140"/>
      <c r="PVZ7" s="141"/>
      <c r="PWA7" s="142"/>
      <c r="PWB7" s="143"/>
      <c r="PWC7" s="144"/>
      <c r="PWD7" s="144"/>
      <c r="PWE7" s="140"/>
      <c r="PWF7" s="141"/>
      <c r="PWG7" s="142"/>
      <c r="PWH7" s="143"/>
      <c r="PWI7" s="144"/>
      <c r="PWJ7" s="144"/>
      <c r="PWK7" s="140"/>
      <c r="PWL7" s="141"/>
      <c r="PWM7" s="142"/>
      <c r="PWN7" s="143"/>
      <c r="PWO7" s="144"/>
      <c r="PWP7" s="144"/>
      <c r="PWQ7" s="140"/>
      <c r="PWR7" s="141"/>
      <c r="PWS7" s="142"/>
      <c r="PWT7" s="143"/>
      <c r="PWU7" s="144"/>
      <c r="PWV7" s="144"/>
      <c r="PWW7" s="140"/>
      <c r="PWX7" s="141"/>
      <c r="PWY7" s="142"/>
      <c r="PWZ7" s="143"/>
      <c r="PXA7" s="144"/>
      <c r="PXB7" s="144"/>
      <c r="PXC7" s="140"/>
      <c r="PXD7" s="141"/>
      <c r="PXE7" s="142"/>
      <c r="PXF7" s="143"/>
      <c r="PXG7" s="144"/>
      <c r="PXH7" s="144"/>
      <c r="PXI7" s="140"/>
      <c r="PXJ7" s="141"/>
      <c r="PXK7" s="142"/>
      <c r="PXL7" s="143"/>
      <c r="PXM7" s="144"/>
      <c r="PXN7" s="144"/>
      <c r="PXO7" s="140"/>
      <c r="PXP7" s="141"/>
      <c r="PXQ7" s="142"/>
      <c r="PXR7" s="143"/>
      <c r="PXS7" s="144"/>
      <c r="PXT7" s="144"/>
      <c r="PXU7" s="140"/>
      <c r="PXV7" s="141"/>
      <c r="PXW7" s="142"/>
      <c r="PXX7" s="143"/>
      <c r="PXY7" s="144"/>
      <c r="PXZ7" s="144"/>
      <c r="PYA7" s="140"/>
      <c r="PYB7" s="141"/>
      <c r="PYC7" s="142"/>
      <c r="PYD7" s="143"/>
      <c r="PYE7" s="144"/>
      <c r="PYF7" s="144"/>
      <c r="PYG7" s="140"/>
      <c r="PYH7" s="141"/>
      <c r="PYI7" s="142"/>
      <c r="PYJ7" s="143"/>
      <c r="PYK7" s="144"/>
      <c r="PYL7" s="144"/>
      <c r="PYM7" s="140"/>
      <c r="PYN7" s="141"/>
      <c r="PYO7" s="142"/>
      <c r="PYP7" s="143"/>
      <c r="PYQ7" s="144"/>
      <c r="PYR7" s="144"/>
      <c r="PYS7" s="140"/>
      <c r="PYT7" s="141"/>
      <c r="PYU7" s="142"/>
      <c r="PYV7" s="143"/>
      <c r="PYW7" s="144"/>
      <c r="PYX7" s="144"/>
      <c r="PYY7" s="140"/>
      <c r="PYZ7" s="141"/>
      <c r="PZA7" s="142"/>
      <c r="PZB7" s="143"/>
      <c r="PZC7" s="144"/>
      <c r="PZD7" s="144"/>
      <c r="PZE7" s="140"/>
      <c r="PZF7" s="141"/>
      <c r="PZG7" s="142"/>
      <c r="PZH7" s="143"/>
      <c r="PZI7" s="144"/>
      <c r="PZJ7" s="144"/>
      <c r="PZK7" s="140"/>
      <c r="PZL7" s="141"/>
      <c r="PZM7" s="142"/>
      <c r="PZN7" s="143"/>
      <c r="PZO7" s="144"/>
      <c r="PZP7" s="144"/>
      <c r="PZQ7" s="140"/>
      <c r="PZR7" s="141"/>
      <c r="PZS7" s="142"/>
      <c r="PZT7" s="143"/>
      <c r="PZU7" s="144"/>
      <c r="PZV7" s="144"/>
      <c r="PZW7" s="140"/>
      <c r="PZX7" s="141"/>
      <c r="PZY7" s="142"/>
      <c r="PZZ7" s="143"/>
      <c r="QAA7" s="144"/>
      <c r="QAB7" s="144"/>
      <c r="QAC7" s="140"/>
      <c r="QAD7" s="141"/>
      <c r="QAE7" s="142"/>
      <c r="QAF7" s="143"/>
      <c r="QAG7" s="144"/>
      <c r="QAH7" s="144"/>
      <c r="QAI7" s="140"/>
      <c r="QAJ7" s="141"/>
      <c r="QAK7" s="142"/>
      <c r="QAL7" s="143"/>
      <c r="QAM7" s="144"/>
      <c r="QAN7" s="144"/>
      <c r="QAO7" s="140"/>
      <c r="QAP7" s="141"/>
      <c r="QAQ7" s="142"/>
      <c r="QAR7" s="143"/>
      <c r="QAS7" s="144"/>
      <c r="QAT7" s="144"/>
      <c r="QAU7" s="140"/>
      <c r="QAV7" s="141"/>
      <c r="QAW7" s="142"/>
      <c r="QAX7" s="143"/>
      <c r="QAY7" s="144"/>
      <c r="QAZ7" s="144"/>
      <c r="QBA7" s="140"/>
      <c r="QBB7" s="141"/>
      <c r="QBC7" s="142"/>
      <c r="QBD7" s="143"/>
      <c r="QBE7" s="144"/>
      <c r="QBF7" s="144"/>
      <c r="QBG7" s="140"/>
      <c r="QBH7" s="141"/>
      <c r="QBI7" s="142"/>
      <c r="QBJ7" s="143"/>
      <c r="QBK7" s="144"/>
      <c r="QBL7" s="144"/>
      <c r="QBM7" s="140"/>
      <c r="QBN7" s="141"/>
      <c r="QBO7" s="142"/>
      <c r="QBP7" s="143"/>
      <c r="QBQ7" s="144"/>
      <c r="QBR7" s="144"/>
      <c r="QBS7" s="140"/>
      <c r="QBT7" s="141"/>
      <c r="QBU7" s="142"/>
      <c r="QBV7" s="143"/>
      <c r="QBW7" s="144"/>
      <c r="QBX7" s="144"/>
      <c r="QBY7" s="140"/>
      <c r="QBZ7" s="141"/>
      <c r="QCA7" s="142"/>
      <c r="QCB7" s="143"/>
      <c r="QCC7" s="144"/>
      <c r="QCD7" s="144"/>
      <c r="QCE7" s="140"/>
      <c r="QCF7" s="141"/>
      <c r="QCG7" s="142"/>
      <c r="QCH7" s="143"/>
      <c r="QCI7" s="144"/>
      <c r="QCJ7" s="144"/>
      <c r="QCK7" s="140"/>
      <c r="QCL7" s="141"/>
      <c r="QCM7" s="142"/>
      <c r="QCN7" s="143"/>
      <c r="QCO7" s="144"/>
      <c r="QCP7" s="144"/>
      <c r="QCQ7" s="140"/>
      <c r="QCR7" s="141"/>
      <c r="QCS7" s="142"/>
      <c r="QCT7" s="143"/>
      <c r="QCU7" s="144"/>
      <c r="QCV7" s="144"/>
      <c r="QCW7" s="140"/>
      <c r="QCX7" s="141"/>
      <c r="QCY7" s="142"/>
      <c r="QCZ7" s="143"/>
      <c r="QDA7" s="144"/>
      <c r="QDB7" s="144"/>
      <c r="QDC7" s="140"/>
      <c r="QDD7" s="141"/>
      <c r="QDE7" s="142"/>
      <c r="QDF7" s="143"/>
      <c r="QDG7" s="144"/>
      <c r="QDH7" s="144"/>
      <c r="QDI7" s="140"/>
      <c r="QDJ7" s="141"/>
      <c r="QDK7" s="142"/>
      <c r="QDL7" s="143"/>
      <c r="QDM7" s="144"/>
      <c r="QDN7" s="144"/>
      <c r="QDO7" s="140"/>
      <c r="QDP7" s="141"/>
      <c r="QDQ7" s="142"/>
      <c r="QDR7" s="143"/>
      <c r="QDS7" s="144"/>
      <c r="QDT7" s="144"/>
      <c r="QDU7" s="140"/>
      <c r="QDV7" s="141"/>
      <c r="QDW7" s="142"/>
      <c r="QDX7" s="143"/>
      <c r="QDY7" s="144"/>
      <c r="QDZ7" s="144"/>
      <c r="QEA7" s="140"/>
      <c r="QEB7" s="141"/>
      <c r="QEC7" s="142"/>
      <c r="QED7" s="143"/>
      <c r="QEE7" s="144"/>
      <c r="QEF7" s="144"/>
      <c r="QEG7" s="140"/>
      <c r="QEH7" s="141"/>
      <c r="QEI7" s="142"/>
      <c r="QEJ7" s="143"/>
      <c r="QEK7" s="144"/>
      <c r="QEL7" s="144"/>
      <c r="QEM7" s="140"/>
      <c r="QEN7" s="141"/>
      <c r="QEO7" s="142"/>
      <c r="QEP7" s="143"/>
      <c r="QEQ7" s="144"/>
      <c r="QER7" s="144"/>
      <c r="QES7" s="140"/>
      <c r="QET7" s="141"/>
      <c r="QEU7" s="142"/>
      <c r="QEV7" s="143"/>
      <c r="QEW7" s="144"/>
      <c r="QEX7" s="144"/>
      <c r="QEY7" s="140"/>
      <c r="QEZ7" s="141"/>
      <c r="QFA7" s="142"/>
      <c r="QFB7" s="143"/>
      <c r="QFC7" s="144"/>
      <c r="QFD7" s="144"/>
      <c r="QFE7" s="140"/>
      <c r="QFF7" s="141"/>
      <c r="QFG7" s="142"/>
      <c r="QFH7" s="143"/>
      <c r="QFI7" s="144"/>
      <c r="QFJ7" s="144"/>
      <c r="QFK7" s="140"/>
      <c r="QFL7" s="141"/>
      <c r="QFM7" s="142"/>
      <c r="QFN7" s="143"/>
      <c r="QFO7" s="144"/>
      <c r="QFP7" s="144"/>
      <c r="QFQ7" s="140"/>
      <c r="QFR7" s="141"/>
      <c r="QFS7" s="142"/>
      <c r="QFT7" s="143"/>
      <c r="QFU7" s="144"/>
      <c r="QFV7" s="144"/>
      <c r="QFW7" s="140"/>
      <c r="QFX7" s="141"/>
      <c r="QFY7" s="142"/>
      <c r="QFZ7" s="143"/>
      <c r="QGA7" s="144"/>
      <c r="QGB7" s="144"/>
      <c r="QGC7" s="140"/>
      <c r="QGD7" s="141"/>
      <c r="QGE7" s="142"/>
      <c r="QGF7" s="143"/>
      <c r="QGG7" s="144"/>
      <c r="QGH7" s="144"/>
      <c r="QGI7" s="140"/>
      <c r="QGJ7" s="141"/>
      <c r="QGK7" s="142"/>
      <c r="QGL7" s="143"/>
      <c r="QGM7" s="144"/>
      <c r="QGN7" s="144"/>
      <c r="QGO7" s="140"/>
      <c r="QGP7" s="141"/>
      <c r="QGQ7" s="142"/>
      <c r="QGR7" s="143"/>
      <c r="QGS7" s="144"/>
      <c r="QGT7" s="144"/>
      <c r="QGU7" s="140"/>
      <c r="QGV7" s="141"/>
      <c r="QGW7" s="142"/>
      <c r="QGX7" s="143"/>
      <c r="QGY7" s="144"/>
      <c r="QGZ7" s="144"/>
      <c r="QHA7" s="140"/>
      <c r="QHB7" s="141"/>
      <c r="QHC7" s="142"/>
      <c r="QHD7" s="143"/>
      <c r="QHE7" s="144"/>
      <c r="QHF7" s="144"/>
      <c r="QHG7" s="140"/>
      <c r="QHH7" s="141"/>
      <c r="QHI7" s="142"/>
      <c r="QHJ7" s="143"/>
      <c r="QHK7" s="144"/>
      <c r="QHL7" s="144"/>
      <c r="QHM7" s="140"/>
      <c r="QHN7" s="141"/>
      <c r="QHO7" s="142"/>
      <c r="QHP7" s="143"/>
      <c r="QHQ7" s="144"/>
      <c r="QHR7" s="144"/>
      <c r="QHS7" s="140"/>
      <c r="QHT7" s="141"/>
      <c r="QHU7" s="142"/>
      <c r="QHV7" s="143"/>
      <c r="QHW7" s="144"/>
      <c r="QHX7" s="144"/>
      <c r="QHY7" s="140"/>
      <c r="QHZ7" s="141"/>
      <c r="QIA7" s="142"/>
      <c r="QIB7" s="143"/>
      <c r="QIC7" s="144"/>
      <c r="QID7" s="144"/>
      <c r="QIE7" s="140"/>
      <c r="QIF7" s="141"/>
      <c r="QIG7" s="142"/>
      <c r="QIH7" s="143"/>
      <c r="QII7" s="144"/>
      <c r="QIJ7" s="144"/>
      <c r="QIK7" s="140"/>
      <c r="QIL7" s="141"/>
      <c r="QIM7" s="142"/>
      <c r="QIN7" s="143"/>
      <c r="QIO7" s="144"/>
      <c r="QIP7" s="144"/>
      <c r="QIQ7" s="140"/>
      <c r="QIR7" s="141"/>
      <c r="QIS7" s="142"/>
      <c r="QIT7" s="143"/>
      <c r="QIU7" s="144"/>
      <c r="QIV7" s="144"/>
      <c r="QIW7" s="140"/>
      <c r="QIX7" s="141"/>
      <c r="QIY7" s="142"/>
      <c r="QIZ7" s="143"/>
      <c r="QJA7" s="144"/>
      <c r="QJB7" s="144"/>
      <c r="QJC7" s="140"/>
      <c r="QJD7" s="141"/>
      <c r="QJE7" s="142"/>
      <c r="QJF7" s="143"/>
      <c r="QJG7" s="144"/>
      <c r="QJH7" s="144"/>
      <c r="QJI7" s="140"/>
      <c r="QJJ7" s="141"/>
      <c r="QJK7" s="142"/>
      <c r="QJL7" s="143"/>
      <c r="QJM7" s="144"/>
      <c r="QJN7" s="144"/>
      <c r="QJO7" s="140"/>
      <c r="QJP7" s="141"/>
      <c r="QJQ7" s="142"/>
      <c r="QJR7" s="143"/>
      <c r="QJS7" s="144"/>
      <c r="QJT7" s="144"/>
      <c r="QJU7" s="140"/>
      <c r="QJV7" s="141"/>
      <c r="QJW7" s="142"/>
      <c r="QJX7" s="143"/>
      <c r="QJY7" s="144"/>
      <c r="QJZ7" s="144"/>
      <c r="QKA7" s="140"/>
      <c r="QKB7" s="141"/>
      <c r="QKC7" s="142"/>
      <c r="QKD7" s="143"/>
      <c r="QKE7" s="144"/>
      <c r="QKF7" s="144"/>
      <c r="QKG7" s="140"/>
      <c r="QKH7" s="141"/>
      <c r="QKI7" s="142"/>
      <c r="QKJ7" s="143"/>
      <c r="QKK7" s="144"/>
      <c r="QKL7" s="144"/>
      <c r="QKM7" s="140"/>
      <c r="QKN7" s="141"/>
      <c r="QKO7" s="142"/>
      <c r="QKP7" s="143"/>
      <c r="QKQ7" s="144"/>
      <c r="QKR7" s="144"/>
      <c r="QKS7" s="140"/>
      <c r="QKT7" s="141"/>
      <c r="QKU7" s="142"/>
      <c r="QKV7" s="143"/>
      <c r="QKW7" s="144"/>
      <c r="QKX7" s="144"/>
      <c r="QKY7" s="140"/>
      <c r="QKZ7" s="141"/>
      <c r="QLA7" s="142"/>
      <c r="QLB7" s="143"/>
      <c r="QLC7" s="144"/>
      <c r="QLD7" s="144"/>
      <c r="QLE7" s="140"/>
      <c r="QLF7" s="141"/>
      <c r="QLG7" s="142"/>
      <c r="QLH7" s="143"/>
      <c r="QLI7" s="144"/>
      <c r="QLJ7" s="144"/>
      <c r="QLK7" s="140"/>
      <c r="QLL7" s="141"/>
      <c r="QLM7" s="142"/>
      <c r="QLN7" s="143"/>
      <c r="QLO7" s="144"/>
      <c r="QLP7" s="144"/>
      <c r="QLQ7" s="140"/>
      <c r="QLR7" s="141"/>
      <c r="QLS7" s="142"/>
      <c r="QLT7" s="143"/>
      <c r="QLU7" s="144"/>
      <c r="QLV7" s="144"/>
      <c r="QLW7" s="140"/>
      <c r="QLX7" s="141"/>
      <c r="QLY7" s="142"/>
      <c r="QLZ7" s="143"/>
      <c r="QMA7" s="144"/>
      <c r="QMB7" s="144"/>
      <c r="QMC7" s="140"/>
      <c r="QMD7" s="141"/>
      <c r="QME7" s="142"/>
      <c r="QMF7" s="143"/>
      <c r="QMG7" s="144"/>
      <c r="QMH7" s="144"/>
      <c r="QMI7" s="140"/>
      <c r="QMJ7" s="141"/>
      <c r="QMK7" s="142"/>
      <c r="QML7" s="143"/>
      <c r="QMM7" s="144"/>
      <c r="QMN7" s="144"/>
      <c r="QMO7" s="140"/>
      <c r="QMP7" s="141"/>
      <c r="QMQ7" s="142"/>
      <c r="QMR7" s="143"/>
      <c r="QMS7" s="144"/>
      <c r="QMT7" s="144"/>
      <c r="QMU7" s="140"/>
      <c r="QMV7" s="141"/>
      <c r="QMW7" s="142"/>
      <c r="QMX7" s="143"/>
      <c r="QMY7" s="144"/>
      <c r="QMZ7" s="144"/>
      <c r="QNA7" s="140"/>
      <c r="QNB7" s="141"/>
      <c r="QNC7" s="142"/>
      <c r="QND7" s="143"/>
      <c r="QNE7" s="144"/>
      <c r="QNF7" s="144"/>
      <c r="QNG7" s="140"/>
      <c r="QNH7" s="141"/>
      <c r="QNI7" s="142"/>
      <c r="QNJ7" s="143"/>
      <c r="QNK7" s="144"/>
      <c r="QNL7" s="144"/>
      <c r="QNM7" s="140"/>
      <c r="QNN7" s="141"/>
      <c r="QNO7" s="142"/>
      <c r="QNP7" s="143"/>
      <c r="QNQ7" s="144"/>
      <c r="QNR7" s="144"/>
      <c r="QNS7" s="140"/>
      <c r="QNT7" s="141"/>
      <c r="QNU7" s="142"/>
      <c r="QNV7" s="143"/>
      <c r="QNW7" s="144"/>
      <c r="QNX7" s="144"/>
      <c r="QNY7" s="140"/>
      <c r="QNZ7" s="141"/>
      <c r="QOA7" s="142"/>
      <c r="QOB7" s="143"/>
      <c r="QOC7" s="144"/>
      <c r="QOD7" s="144"/>
      <c r="QOE7" s="140"/>
      <c r="QOF7" s="141"/>
      <c r="QOG7" s="142"/>
      <c r="QOH7" s="143"/>
      <c r="QOI7" s="144"/>
      <c r="QOJ7" s="144"/>
      <c r="QOK7" s="140"/>
      <c r="QOL7" s="141"/>
      <c r="QOM7" s="142"/>
      <c r="QON7" s="143"/>
      <c r="QOO7" s="144"/>
      <c r="QOP7" s="144"/>
      <c r="QOQ7" s="140"/>
      <c r="QOR7" s="141"/>
      <c r="QOS7" s="142"/>
      <c r="QOT7" s="143"/>
      <c r="QOU7" s="144"/>
      <c r="QOV7" s="144"/>
      <c r="QOW7" s="140"/>
      <c r="QOX7" s="141"/>
      <c r="QOY7" s="142"/>
      <c r="QOZ7" s="143"/>
      <c r="QPA7" s="144"/>
      <c r="QPB7" s="144"/>
      <c r="QPC7" s="140"/>
      <c r="QPD7" s="141"/>
      <c r="QPE7" s="142"/>
      <c r="QPF7" s="143"/>
      <c r="QPG7" s="144"/>
      <c r="QPH7" s="144"/>
      <c r="QPI7" s="140"/>
      <c r="QPJ7" s="141"/>
      <c r="QPK7" s="142"/>
      <c r="QPL7" s="143"/>
      <c r="QPM7" s="144"/>
      <c r="QPN7" s="144"/>
      <c r="QPO7" s="140"/>
      <c r="QPP7" s="141"/>
      <c r="QPQ7" s="142"/>
      <c r="QPR7" s="143"/>
      <c r="QPS7" s="144"/>
      <c r="QPT7" s="144"/>
      <c r="QPU7" s="140"/>
      <c r="QPV7" s="141"/>
      <c r="QPW7" s="142"/>
      <c r="QPX7" s="143"/>
      <c r="QPY7" s="144"/>
      <c r="QPZ7" s="144"/>
      <c r="QQA7" s="140"/>
      <c r="QQB7" s="141"/>
      <c r="QQC7" s="142"/>
      <c r="QQD7" s="143"/>
      <c r="QQE7" s="144"/>
      <c r="QQF7" s="144"/>
      <c r="QQG7" s="140"/>
      <c r="QQH7" s="141"/>
      <c r="QQI7" s="142"/>
      <c r="QQJ7" s="143"/>
      <c r="QQK7" s="144"/>
      <c r="QQL7" s="144"/>
      <c r="QQM7" s="140"/>
      <c r="QQN7" s="141"/>
      <c r="QQO7" s="142"/>
      <c r="QQP7" s="143"/>
      <c r="QQQ7" s="144"/>
      <c r="QQR7" s="144"/>
      <c r="QQS7" s="140"/>
      <c r="QQT7" s="141"/>
      <c r="QQU7" s="142"/>
      <c r="QQV7" s="143"/>
      <c r="QQW7" s="144"/>
      <c r="QQX7" s="144"/>
      <c r="QQY7" s="140"/>
      <c r="QQZ7" s="141"/>
      <c r="QRA7" s="142"/>
      <c r="QRB7" s="143"/>
      <c r="QRC7" s="144"/>
      <c r="QRD7" s="144"/>
      <c r="QRE7" s="140"/>
      <c r="QRF7" s="141"/>
      <c r="QRG7" s="142"/>
      <c r="QRH7" s="143"/>
      <c r="QRI7" s="144"/>
      <c r="QRJ7" s="144"/>
      <c r="QRK7" s="140"/>
      <c r="QRL7" s="141"/>
      <c r="QRM7" s="142"/>
      <c r="QRN7" s="143"/>
      <c r="QRO7" s="144"/>
      <c r="QRP7" s="144"/>
      <c r="QRQ7" s="140"/>
      <c r="QRR7" s="141"/>
      <c r="QRS7" s="142"/>
      <c r="QRT7" s="143"/>
      <c r="QRU7" s="144"/>
      <c r="QRV7" s="144"/>
      <c r="QRW7" s="140"/>
      <c r="QRX7" s="141"/>
      <c r="QRY7" s="142"/>
      <c r="QRZ7" s="143"/>
      <c r="QSA7" s="144"/>
      <c r="QSB7" s="144"/>
      <c r="QSC7" s="140"/>
      <c r="QSD7" s="141"/>
      <c r="QSE7" s="142"/>
      <c r="QSF7" s="143"/>
      <c r="QSG7" s="144"/>
      <c r="QSH7" s="144"/>
      <c r="QSI7" s="140"/>
      <c r="QSJ7" s="141"/>
      <c r="QSK7" s="142"/>
      <c r="QSL7" s="143"/>
      <c r="QSM7" s="144"/>
      <c r="QSN7" s="144"/>
      <c r="QSO7" s="140"/>
      <c r="QSP7" s="141"/>
      <c r="QSQ7" s="142"/>
      <c r="QSR7" s="143"/>
      <c r="QSS7" s="144"/>
      <c r="QST7" s="144"/>
      <c r="QSU7" s="140"/>
      <c r="QSV7" s="141"/>
      <c r="QSW7" s="142"/>
      <c r="QSX7" s="143"/>
      <c r="QSY7" s="144"/>
      <c r="QSZ7" s="144"/>
      <c r="QTA7" s="140"/>
      <c r="QTB7" s="141"/>
      <c r="QTC7" s="142"/>
      <c r="QTD7" s="143"/>
      <c r="QTE7" s="144"/>
      <c r="QTF7" s="144"/>
      <c r="QTG7" s="140"/>
      <c r="QTH7" s="141"/>
      <c r="QTI7" s="142"/>
      <c r="QTJ7" s="143"/>
      <c r="QTK7" s="144"/>
      <c r="QTL7" s="144"/>
      <c r="QTM7" s="140"/>
      <c r="QTN7" s="141"/>
      <c r="QTO7" s="142"/>
      <c r="QTP7" s="143"/>
      <c r="QTQ7" s="144"/>
      <c r="QTR7" s="144"/>
      <c r="QTS7" s="140"/>
      <c r="QTT7" s="141"/>
      <c r="QTU7" s="142"/>
      <c r="QTV7" s="143"/>
      <c r="QTW7" s="144"/>
      <c r="QTX7" s="144"/>
      <c r="QTY7" s="140"/>
      <c r="QTZ7" s="141"/>
      <c r="QUA7" s="142"/>
      <c r="QUB7" s="143"/>
      <c r="QUC7" s="144"/>
      <c r="QUD7" s="144"/>
      <c r="QUE7" s="140"/>
      <c r="QUF7" s="141"/>
      <c r="QUG7" s="142"/>
      <c r="QUH7" s="143"/>
      <c r="QUI7" s="144"/>
      <c r="QUJ7" s="144"/>
      <c r="QUK7" s="140"/>
      <c r="QUL7" s="141"/>
      <c r="QUM7" s="142"/>
      <c r="QUN7" s="143"/>
      <c r="QUO7" s="144"/>
      <c r="QUP7" s="144"/>
      <c r="QUQ7" s="140"/>
      <c r="QUR7" s="141"/>
      <c r="QUS7" s="142"/>
      <c r="QUT7" s="143"/>
      <c r="QUU7" s="144"/>
      <c r="QUV7" s="144"/>
      <c r="QUW7" s="140"/>
      <c r="QUX7" s="141"/>
      <c r="QUY7" s="142"/>
      <c r="QUZ7" s="143"/>
      <c r="QVA7" s="144"/>
      <c r="QVB7" s="144"/>
      <c r="QVC7" s="140"/>
      <c r="QVD7" s="141"/>
      <c r="QVE7" s="142"/>
      <c r="QVF7" s="143"/>
      <c r="QVG7" s="144"/>
      <c r="QVH7" s="144"/>
      <c r="QVI7" s="140"/>
      <c r="QVJ7" s="141"/>
      <c r="QVK7" s="142"/>
      <c r="QVL7" s="143"/>
      <c r="QVM7" s="144"/>
      <c r="QVN7" s="144"/>
      <c r="QVO7" s="140"/>
      <c r="QVP7" s="141"/>
      <c r="QVQ7" s="142"/>
      <c r="QVR7" s="143"/>
      <c r="QVS7" s="144"/>
      <c r="QVT7" s="144"/>
      <c r="QVU7" s="140"/>
      <c r="QVV7" s="141"/>
      <c r="QVW7" s="142"/>
      <c r="QVX7" s="143"/>
      <c r="QVY7" s="144"/>
      <c r="QVZ7" s="144"/>
      <c r="QWA7" s="140"/>
      <c r="QWB7" s="141"/>
      <c r="QWC7" s="142"/>
      <c r="QWD7" s="143"/>
      <c r="QWE7" s="144"/>
      <c r="QWF7" s="144"/>
      <c r="QWG7" s="140"/>
      <c r="QWH7" s="141"/>
      <c r="QWI7" s="142"/>
      <c r="QWJ7" s="143"/>
      <c r="QWK7" s="144"/>
      <c r="QWL7" s="144"/>
      <c r="QWM7" s="140"/>
      <c r="QWN7" s="141"/>
      <c r="QWO7" s="142"/>
      <c r="QWP7" s="143"/>
      <c r="QWQ7" s="144"/>
      <c r="QWR7" s="144"/>
      <c r="QWS7" s="140"/>
      <c r="QWT7" s="141"/>
      <c r="QWU7" s="142"/>
      <c r="QWV7" s="143"/>
      <c r="QWW7" s="144"/>
      <c r="QWX7" s="144"/>
      <c r="QWY7" s="140"/>
      <c r="QWZ7" s="141"/>
      <c r="QXA7" s="142"/>
      <c r="QXB7" s="143"/>
      <c r="QXC7" s="144"/>
      <c r="QXD7" s="144"/>
      <c r="QXE7" s="140"/>
      <c r="QXF7" s="141"/>
      <c r="QXG7" s="142"/>
      <c r="QXH7" s="143"/>
      <c r="QXI7" s="144"/>
      <c r="QXJ7" s="144"/>
      <c r="QXK7" s="140"/>
      <c r="QXL7" s="141"/>
      <c r="QXM7" s="142"/>
      <c r="QXN7" s="143"/>
      <c r="QXO7" s="144"/>
      <c r="QXP7" s="144"/>
      <c r="QXQ7" s="140"/>
      <c r="QXR7" s="141"/>
      <c r="QXS7" s="142"/>
      <c r="QXT7" s="143"/>
      <c r="QXU7" s="144"/>
      <c r="QXV7" s="144"/>
      <c r="QXW7" s="140"/>
      <c r="QXX7" s="141"/>
      <c r="QXY7" s="142"/>
      <c r="QXZ7" s="143"/>
      <c r="QYA7" s="144"/>
      <c r="QYB7" s="144"/>
      <c r="QYC7" s="140"/>
      <c r="QYD7" s="141"/>
      <c r="QYE7" s="142"/>
      <c r="QYF7" s="143"/>
      <c r="QYG7" s="144"/>
      <c r="QYH7" s="144"/>
      <c r="QYI7" s="140"/>
      <c r="QYJ7" s="141"/>
      <c r="QYK7" s="142"/>
      <c r="QYL7" s="143"/>
      <c r="QYM7" s="144"/>
      <c r="QYN7" s="144"/>
      <c r="QYO7" s="140"/>
      <c r="QYP7" s="141"/>
      <c r="QYQ7" s="142"/>
      <c r="QYR7" s="143"/>
      <c r="QYS7" s="144"/>
      <c r="QYT7" s="144"/>
      <c r="QYU7" s="140"/>
      <c r="QYV7" s="141"/>
      <c r="QYW7" s="142"/>
      <c r="QYX7" s="143"/>
      <c r="QYY7" s="144"/>
      <c r="QYZ7" s="144"/>
      <c r="QZA7" s="140"/>
      <c r="QZB7" s="141"/>
      <c r="QZC7" s="142"/>
      <c r="QZD7" s="143"/>
      <c r="QZE7" s="144"/>
      <c r="QZF7" s="144"/>
      <c r="QZG7" s="140"/>
      <c r="QZH7" s="141"/>
      <c r="QZI7" s="142"/>
      <c r="QZJ7" s="143"/>
      <c r="QZK7" s="144"/>
      <c r="QZL7" s="144"/>
      <c r="QZM7" s="140"/>
      <c r="QZN7" s="141"/>
      <c r="QZO7" s="142"/>
      <c r="QZP7" s="143"/>
      <c r="QZQ7" s="144"/>
      <c r="QZR7" s="144"/>
      <c r="QZS7" s="140"/>
      <c r="QZT7" s="141"/>
      <c r="QZU7" s="142"/>
      <c r="QZV7" s="143"/>
      <c r="QZW7" s="144"/>
      <c r="QZX7" s="144"/>
      <c r="QZY7" s="140"/>
      <c r="QZZ7" s="141"/>
      <c r="RAA7" s="142"/>
      <c r="RAB7" s="143"/>
      <c r="RAC7" s="144"/>
      <c r="RAD7" s="144"/>
      <c r="RAE7" s="140"/>
      <c r="RAF7" s="141"/>
      <c r="RAG7" s="142"/>
      <c r="RAH7" s="143"/>
      <c r="RAI7" s="144"/>
      <c r="RAJ7" s="144"/>
      <c r="RAK7" s="140"/>
      <c r="RAL7" s="141"/>
      <c r="RAM7" s="142"/>
      <c r="RAN7" s="143"/>
      <c r="RAO7" s="144"/>
      <c r="RAP7" s="144"/>
      <c r="RAQ7" s="140"/>
      <c r="RAR7" s="141"/>
      <c r="RAS7" s="142"/>
      <c r="RAT7" s="143"/>
      <c r="RAU7" s="144"/>
      <c r="RAV7" s="144"/>
      <c r="RAW7" s="140"/>
      <c r="RAX7" s="141"/>
      <c r="RAY7" s="142"/>
      <c r="RAZ7" s="143"/>
      <c r="RBA7" s="144"/>
      <c r="RBB7" s="144"/>
      <c r="RBC7" s="140"/>
      <c r="RBD7" s="141"/>
      <c r="RBE7" s="142"/>
      <c r="RBF7" s="143"/>
      <c r="RBG7" s="144"/>
      <c r="RBH7" s="144"/>
      <c r="RBI7" s="140"/>
      <c r="RBJ7" s="141"/>
      <c r="RBK7" s="142"/>
      <c r="RBL7" s="143"/>
      <c r="RBM7" s="144"/>
      <c r="RBN7" s="144"/>
      <c r="RBO7" s="140"/>
      <c r="RBP7" s="141"/>
      <c r="RBQ7" s="142"/>
      <c r="RBR7" s="143"/>
      <c r="RBS7" s="144"/>
      <c r="RBT7" s="144"/>
      <c r="RBU7" s="140"/>
      <c r="RBV7" s="141"/>
      <c r="RBW7" s="142"/>
      <c r="RBX7" s="143"/>
      <c r="RBY7" s="144"/>
      <c r="RBZ7" s="144"/>
      <c r="RCA7" s="140"/>
      <c r="RCB7" s="141"/>
      <c r="RCC7" s="142"/>
      <c r="RCD7" s="143"/>
      <c r="RCE7" s="144"/>
      <c r="RCF7" s="144"/>
      <c r="RCG7" s="140"/>
      <c r="RCH7" s="141"/>
      <c r="RCI7" s="142"/>
      <c r="RCJ7" s="143"/>
      <c r="RCK7" s="144"/>
      <c r="RCL7" s="144"/>
      <c r="RCM7" s="140"/>
      <c r="RCN7" s="141"/>
      <c r="RCO7" s="142"/>
      <c r="RCP7" s="143"/>
      <c r="RCQ7" s="144"/>
      <c r="RCR7" s="144"/>
      <c r="RCS7" s="140"/>
      <c r="RCT7" s="141"/>
      <c r="RCU7" s="142"/>
      <c r="RCV7" s="143"/>
      <c r="RCW7" s="144"/>
      <c r="RCX7" s="144"/>
      <c r="RCY7" s="140"/>
      <c r="RCZ7" s="141"/>
      <c r="RDA7" s="142"/>
      <c r="RDB7" s="143"/>
      <c r="RDC7" s="144"/>
      <c r="RDD7" s="144"/>
      <c r="RDE7" s="140"/>
      <c r="RDF7" s="141"/>
      <c r="RDG7" s="142"/>
      <c r="RDH7" s="143"/>
      <c r="RDI7" s="144"/>
      <c r="RDJ7" s="144"/>
      <c r="RDK7" s="140"/>
      <c r="RDL7" s="141"/>
      <c r="RDM7" s="142"/>
      <c r="RDN7" s="143"/>
      <c r="RDO7" s="144"/>
      <c r="RDP7" s="144"/>
      <c r="RDQ7" s="140"/>
      <c r="RDR7" s="141"/>
      <c r="RDS7" s="142"/>
      <c r="RDT7" s="143"/>
      <c r="RDU7" s="144"/>
      <c r="RDV7" s="144"/>
      <c r="RDW7" s="140"/>
      <c r="RDX7" s="141"/>
      <c r="RDY7" s="142"/>
      <c r="RDZ7" s="143"/>
      <c r="REA7" s="144"/>
      <c r="REB7" s="144"/>
      <c r="REC7" s="140"/>
      <c r="RED7" s="141"/>
      <c r="REE7" s="142"/>
      <c r="REF7" s="143"/>
      <c r="REG7" s="144"/>
      <c r="REH7" s="144"/>
      <c r="REI7" s="140"/>
      <c r="REJ7" s="141"/>
      <c r="REK7" s="142"/>
      <c r="REL7" s="143"/>
      <c r="REM7" s="144"/>
      <c r="REN7" s="144"/>
      <c r="REO7" s="140"/>
      <c r="REP7" s="141"/>
      <c r="REQ7" s="142"/>
      <c r="RER7" s="143"/>
      <c r="RES7" s="144"/>
      <c r="RET7" s="144"/>
      <c r="REU7" s="140"/>
      <c r="REV7" s="141"/>
      <c r="REW7" s="142"/>
      <c r="REX7" s="143"/>
      <c r="REY7" s="144"/>
      <c r="REZ7" s="144"/>
      <c r="RFA7" s="140"/>
      <c r="RFB7" s="141"/>
      <c r="RFC7" s="142"/>
      <c r="RFD7" s="143"/>
      <c r="RFE7" s="144"/>
      <c r="RFF7" s="144"/>
      <c r="RFG7" s="140"/>
      <c r="RFH7" s="141"/>
      <c r="RFI7" s="142"/>
      <c r="RFJ7" s="143"/>
      <c r="RFK7" s="144"/>
      <c r="RFL7" s="144"/>
      <c r="RFM7" s="140"/>
      <c r="RFN7" s="141"/>
      <c r="RFO7" s="142"/>
      <c r="RFP7" s="143"/>
      <c r="RFQ7" s="144"/>
      <c r="RFR7" s="144"/>
      <c r="RFS7" s="140"/>
      <c r="RFT7" s="141"/>
      <c r="RFU7" s="142"/>
      <c r="RFV7" s="143"/>
      <c r="RFW7" s="144"/>
      <c r="RFX7" s="144"/>
      <c r="RFY7" s="140"/>
      <c r="RFZ7" s="141"/>
      <c r="RGA7" s="142"/>
      <c r="RGB7" s="143"/>
      <c r="RGC7" s="144"/>
      <c r="RGD7" s="144"/>
      <c r="RGE7" s="140"/>
      <c r="RGF7" s="141"/>
      <c r="RGG7" s="142"/>
      <c r="RGH7" s="143"/>
      <c r="RGI7" s="144"/>
      <c r="RGJ7" s="144"/>
      <c r="RGK7" s="140"/>
      <c r="RGL7" s="141"/>
      <c r="RGM7" s="142"/>
      <c r="RGN7" s="143"/>
      <c r="RGO7" s="144"/>
      <c r="RGP7" s="144"/>
      <c r="RGQ7" s="140"/>
      <c r="RGR7" s="141"/>
      <c r="RGS7" s="142"/>
      <c r="RGT7" s="143"/>
      <c r="RGU7" s="144"/>
      <c r="RGV7" s="144"/>
      <c r="RGW7" s="140"/>
      <c r="RGX7" s="141"/>
      <c r="RGY7" s="142"/>
      <c r="RGZ7" s="143"/>
      <c r="RHA7" s="144"/>
      <c r="RHB7" s="144"/>
      <c r="RHC7" s="140"/>
      <c r="RHD7" s="141"/>
      <c r="RHE7" s="142"/>
      <c r="RHF7" s="143"/>
      <c r="RHG7" s="144"/>
      <c r="RHH7" s="144"/>
      <c r="RHI7" s="140"/>
      <c r="RHJ7" s="141"/>
      <c r="RHK7" s="142"/>
      <c r="RHL7" s="143"/>
      <c r="RHM7" s="144"/>
      <c r="RHN7" s="144"/>
      <c r="RHO7" s="140"/>
      <c r="RHP7" s="141"/>
      <c r="RHQ7" s="142"/>
      <c r="RHR7" s="143"/>
      <c r="RHS7" s="144"/>
      <c r="RHT7" s="144"/>
      <c r="RHU7" s="140"/>
      <c r="RHV7" s="141"/>
      <c r="RHW7" s="142"/>
      <c r="RHX7" s="143"/>
      <c r="RHY7" s="144"/>
      <c r="RHZ7" s="144"/>
      <c r="RIA7" s="140"/>
      <c r="RIB7" s="141"/>
      <c r="RIC7" s="142"/>
      <c r="RID7" s="143"/>
      <c r="RIE7" s="144"/>
      <c r="RIF7" s="144"/>
      <c r="RIG7" s="140"/>
      <c r="RIH7" s="141"/>
      <c r="RII7" s="142"/>
      <c r="RIJ7" s="143"/>
      <c r="RIK7" s="144"/>
      <c r="RIL7" s="144"/>
      <c r="RIM7" s="140"/>
      <c r="RIN7" s="141"/>
      <c r="RIO7" s="142"/>
      <c r="RIP7" s="143"/>
      <c r="RIQ7" s="144"/>
      <c r="RIR7" s="144"/>
      <c r="RIS7" s="140"/>
      <c r="RIT7" s="141"/>
      <c r="RIU7" s="142"/>
      <c r="RIV7" s="143"/>
      <c r="RIW7" s="144"/>
      <c r="RIX7" s="144"/>
      <c r="RIY7" s="140"/>
      <c r="RIZ7" s="141"/>
      <c r="RJA7" s="142"/>
      <c r="RJB7" s="143"/>
      <c r="RJC7" s="144"/>
      <c r="RJD7" s="144"/>
      <c r="RJE7" s="140"/>
      <c r="RJF7" s="141"/>
      <c r="RJG7" s="142"/>
      <c r="RJH7" s="143"/>
      <c r="RJI7" s="144"/>
      <c r="RJJ7" s="144"/>
      <c r="RJK7" s="140"/>
      <c r="RJL7" s="141"/>
      <c r="RJM7" s="142"/>
      <c r="RJN7" s="143"/>
      <c r="RJO7" s="144"/>
      <c r="RJP7" s="144"/>
      <c r="RJQ7" s="140"/>
      <c r="RJR7" s="141"/>
      <c r="RJS7" s="142"/>
      <c r="RJT7" s="143"/>
      <c r="RJU7" s="144"/>
      <c r="RJV7" s="144"/>
      <c r="RJW7" s="140"/>
      <c r="RJX7" s="141"/>
      <c r="RJY7" s="142"/>
      <c r="RJZ7" s="143"/>
      <c r="RKA7" s="144"/>
      <c r="RKB7" s="144"/>
      <c r="RKC7" s="140"/>
      <c r="RKD7" s="141"/>
      <c r="RKE7" s="142"/>
      <c r="RKF7" s="143"/>
      <c r="RKG7" s="144"/>
      <c r="RKH7" s="144"/>
      <c r="RKI7" s="140"/>
      <c r="RKJ7" s="141"/>
      <c r="RKK7" s="142"/>
      <c r="RKL7" s="143"/>
      <c r="RKM7" s="144"/>
      <c r="RKN7" s="144"/>
      <c r="RKO7" s="140"/>
      <c r="RKP7" s="141"/>
      <c r="RKQ7" s="142"/>
      <c r="RKR7" s="143"/>
      <c r="RKS7" s="144"/>
      <c r="RKT7" s="144"/>
      <c r="RKU7" s="140"/>
      <c r="RKV7" s="141"/>
      <c r="RKW7" s="142"/>
      <c r="RKX7" s="143"/>
      <c r="RKY7" s="144"/>
      <c r="RKZ7" s="144"/>
      <c r="RLA7" s="140"/>
      <c r="RLB7" s="141"/>
      <c r="RLC7" s="142"/>
      <c r="RLD7" s="143"/>
      <c r="RLE7" s="144"/>
      <c r="RLF7" s="144"/>
      <c r="RLG7" s="140"/>
      <c r="RLH7" s="141"/>
      <c r="RLI7" s="142"/>
      <c r="RLJ7" s="143"/>
      <c r="RLK7" s="144"/>
      <c r="RLL7" s="144"/>
      <c r="RLM7" s="140"/>
      <c r="RLN7" s="141"/>
      <c r="RLO7" s="142"/>
      <c r="RLP7" s="143"/>
      <c r="RLQ7" s="144"/>
      <c r="RLR7" s="144"/>
      <c r="RLS7" s="140"/>
      <c r="RLT7" s="141"/>
      <c r="RLU7" s="142"/>
      <c r="RLV7" s="143"/>
      <c r="RLW7" s="144"/>
      <c r="RLX7" s="144"/>
      <c r="RLY7" s="140"/>
      <c r="RLZ7" s="141"/>
      <c r="RMA7" s="142"/>
      <c r="RMB7" s="143"/>
      <c r="RMC7" s="144"/>
      <c r="RMD7" s="144"/>
      <c r="RME7" s="140"/>
      <c r="RMF7" s="141"/>
      <c r="RMG7" s="142"/>
      <c r="RMH7" s="143"/>
      <c r="RMI7" s="144"/>
      <c r="RMJ7" s="144"/>
      <c r="RMK7" s="140"/>
      <c r="RML7" s="141"/>
      <c r="RMM7" s="142"/>
      <c r="RMN7" s="143"/>
      <c r="RMO7" s="144"/>
      <c r="RMP7" s="144"/>
      <c r="RMQ7" s="140"/>
      <c r="RMR7" s="141"/>
      <c r="RMS7" s="142"/>
      <c r="RMT7" s="143"/>
      <c r="RMU7" s="144"/>
      <c r="RMV7" s="144"/>
      <c r="RMW7" s="140"/>
      <c r="RMX7" s="141"/>
      <c r="RMY7" s="142"/>
      <c r="RMZ7" s="143"/>
      <c r="RNA7" s="144"/>
      <c r="RNB7" s="144"/>
      <c r="RNC7" s="140"/>
      <c r="RND7" s="141"/>
      <c r="RNE7" s="142"/>
      <c r="RNF7" s="143"/>
      <c r="RNG7" s="144"/>
      <c r="RNH7" s="144"/>
      <c r="RNI7" s="140"/>
      <c r="RNJ7" s="141"/>
      <c r="RNK7" s="142"/>
      <c r="RNL7" s="143"/>
      <c r="RNM7" s="144"/>
      <c r="RNN7" s="144"/>
      <c r="RNO7" s="140"/>
      <c r="RNP7" s="141"/>
      <c r="RNQ7" s="142"/>
      <c r="RNR7" s="143"/>
      <c r="RNS7" s="144"/>
      <c r="RNT7" s="144"/>
      <c r="RNU7" s="140"/>
      <c r="RNV7" s="141"/>
      <c r="RNW7" s="142"/>
      <c r="RNX7" s="143"/>
      <c r="RNY7" s="144"/>
      <c r="RNZ7" s="144"/>
      <c r="ROA7" s="140"/>
      <c r="ROB7" s="141"/>
      <c r="ROC7" s="142"/>
      <c r="ROD7" s="143"/>
      <c r="ROE7" s="144"/>
      <c r="ROF7" s="144"/>
      <c r="ROG7" s="140"/>
      <c r="ROH7" s="141"/>
      <c r="ROI7" s="142"/>
      <c r="ROJ7" s="143"/>
      <c r="ROK7" s="144"/>
      <c r="ROL7" s="144"/>
      <c r="ROM7" s="140"/>
      <c r="RON7" s="141"/>
      <c r="ROO7" s="142"/>
      <c r="ROP7" s="143"/>
      <c r="ROQ7" s="144"/>
      <c r="ROR7" s="144"/>
      <c r="ROS7" s="140"/>
      <c r="ROT7" s="141"/>
      <c r="ROU7" s="142"/>
      <c r="ROV7" s="143"/>
      <c r="ROW7" s="144"/>
      <c r="ROX7" s="144"/>
      <c r="ROY7" s="140"/>
      <c r="ROZ7" s="141"/>
      <c r="RPA7" s="142"/>
      <c r="RPB7" s="143"/>
      <c r="RPC7" s="144"/>
      <c r="RPD7" s="144"/>
      <c r="RPE7" s="140"/>
      <c r="RPF7" s="141"/>
      <c r="RPG7" s="142"/>
      <c r="RPH7" s="143"/>
      <c r="RPI7" s="144"/>
      <c r="RPJ7" s="144"/>
      <c r="RPK7" s="140"/>
      <c r="RPL7" s="141"/>
      <c r="RPM7" s="142"/>
      <c r="RPN7" s="143"/>
      <c r="RPO7" s="144"/>
      <c r="RPP7" s="144"/>
      <c r="RPQ7" s="140"/>
      <c r="RPR7" s="141"/>
      <c r="RPS7" s="142"/>
      <c r="RPT7" s="143"/>
      <c r="RPU7" s="144"/>
      <c r="RPV7" s="144"/>
      <c r="RPW7" s="140"/>
      <c r="RPX7" s="141"/>
      <c r="RPY7" s="142"/>
      <c r="RPZ7" s="143"/>
      <c r="RQA7" s="144"/>
      <c r="RQB7" s="144"/>
      <c r="RQC7" s="140"/>
      <c r="RQD7" s="141"/>
      <c r="RQE7" s="142"/>
      <c r="RQF7" s="143"/>
      <c r="RQG7" s="144"/>
      <c r="RQH7" s="144"/>
      <c r="RQI7" s="140"/>
      <c r="RQJ7" s="141"/>
      <c r="RQK7" s="142"/>
      <c r="RQL7" s="143"/>
      <c r="RQM7" s="144"/>
      <c r="RQN7" s="144"/>
      <c r="RQO7" s="140"/>
      <c r="RQP7" s="141"/>
      <c r="RQQ7" s="142"/>
      <c r="RQR7" s="143"/>
      <c r="RQS7" s="144"/>
      <c r="RQT7" s="144"/>
      <c r="RQU7" s="140"/>
      <c r="RQV7" s="141"/>
      <c r="RQW7" s="142"/>
      <c r="RQX7" s="143"/>
      <c r="RQY7" s="144"/>
      <c r="RQZ7" s="144"/>
      <c r="RRA7" s="140"/>
      <c r="RRB7" s="141"/>
      <c r="RRC7" s="142"/>
      <c r="RRD7" s="143"/>
      <c r="RRE7" s="144"/>
      <c r="RRF7" s="144"/>
      <c r="RRG7" s="140"/>
      <c r="RRH7" s="141"/>
      <c r="RRI7" s="142"/>
      <c r="RRJ7" s="143"/>
      <c r="RRK7" s="144"/>
      <c r="RRL7" s="144"/>
      <c r="RRM7" s="140"/>
      <c r="RRN7" s="141"/>
      <c r="RRO7" s="142"/>
      <c r="RRP7" s="143"/>
      <c r="RRQ7" s="144"/>
      <c r="RRR7" s="144"/>
      <c r="RRS7" s="140"/>
      <c r="RRT7" s="141"/>
      <c r="RRU7" s="142"/>
      <c r="RRV7" s="143"/>
      <c r="RRW7" s="144"/>
      <c r="RRX7" s="144"/>
      <c r="RRY7" s="140"/>
      <c r="RRZ7" s="141"/>
      <c r="RSA7" s="142"/>
      <c r="RSB7" s="143"/>
      <c r="RSC7" s="144"/>
      <c r="RSD7" s="144"/>
      <c r="RSE7" s="140"/>
      <c r="RSF7" s="141"/>
      <c r="RSG7" s="142"/>
      <c r="RSH7" s="143"/>
      <c r="RSI7" s="144"/>
      <c r="RSJ7" s="144"/>
      <c r="RSK7" s="140"/>
      <c r="RSL7" s="141"/>
      <c r="RSM7" s="142"/>
      <c r="RSN7" s="143"/>
      <c r="RSO7" s="144"/>
      <c r="RSP7" s="144"/>
      <c r="RSQ7" s="140"/>
      <c r="RSR7" s="141"/>
      <c r="RSS7" s="142"/>
      <c r="RST7" s="143"/>
      <c r="RSU7" s="144"/>
      <c r="RSV7" s="144"/>
      <c r="RSW7" s="140"/>
      <c r="RSX7" s="141"/>
      <c r="RSY7" s="142"/>
      <c r="RSZ7" s="143"/>
      <c r="RTA7" s="144"/>
      <c r="RTB7" s="144"/>
      <c r="RTC7" s="140"/>
      <c r="RTD7" s="141"/>
      <c r="RTE7" s="142"/>
      <c r="RTF7" s="143"/>
      <c r="RTG7" s="144"/>
      <c r="RTH7" s="144"/>
      <c r="RTI7" s="140"/>
      <c r="RTJ7" s="141"/>
      <c r="RTK7" s="142"/>
      <c r="RTL7" s="143"/>
      <c r="RTM7" s="144"/>
      <c r="RTN7" s="144"/>
      <c r="RTO7" s="140"/>
      <c r="RTP7" s="141"/>
      <c r="RTQ7" s="142"/>
      <c r="RTR7" s="143"/>
      <c r="RTS7" s="144"/>
      <c r="RTT7" s="144"/>
      <c r="RTU7" s="140"/>
      <c r="RTV7" s="141"/>
      <c r="RTW7" s="142"/>
      <c r="RTX7" s="143"/>
      <c r="RTY7" s="144"/>
      <c r="RTZ7" s="144"/>
      <c r="RUA7" s="140"/>
      <c r="RUB7" s="141"/>
      <c r="RUC7" s="142"/>
      <c r="RUD7" s="143"/>
      <c r="RUE7" s="144"/>
      <c r="RUF7" s="144"/>
      <c r="RUG7" s="140"/>
      <c r="RUH7" s="141"/>
      <c r="RUI7" s="142"/>
      <c r="RUJ7" s="143"/>
      <c r="RUK7" s="144"/>
      <c r="RUL7" s="144"/>
      <c r="RUM7" s="140"/>
      <c r="RUN7" s="141"/>
      <c r="RUO7" s="142"/>
      <c r="RUP7" s="143"/>
      <c r="RUQ7" s="144"/>
      <c r="RUR7" s="144"/>
      <c r="RUS7" s="140"/>
      <c r="RUT7" s="141"/>
      <c r="RUU7" s="142"/>
      <c r="RUV7" s="143"/>
      <c r="RUW7" s="144"/>
      <c r="RUX7" s="144"/>
      <c r="RUY7" s="140"/>
      <c r="RUZ7" s="141"/>
      <c r="RVA7" s="142"/>
      <c r="RVB7" s="143"/>
      <c r="RVC7" s="144"/>
      <c r="RVD7" s="144"/>
      <c r="RVE7" s="140"/>
      <c r="RVF7" s="141"/>
      <c r="RVG7" s="142"/>
      <c r="RVH7" s="143"/>
      <c r="RVI7" s="144"/>
      <c r="RVJ7" s="144"/>
      <c r="RVK7" s="140"/>
      <c r="RVL7" s="141"/>
      <c r="RVM7" s="142"/>
      <c r="RVN7" s="143"/>
      <c r="RVO7" s="144"/>
      <c r="RVP7" s="144"/>
      <c r="RVQ7" s="140"/>
      <c r="RVR7" s="141"/>
      <c r="RVS7" s="142"/>
      <c r="RVT7" s="143"/>
      <c r="RVU7" s="144"/>
      <c r="RVV7" s="144"/>
      <c r="RVW7" s="140"/>
      <c r="RVX7" s="141"/>
      <c r="RVY7" s="142"/>
      <c r="RVZ7" s="143"/>
      <c r="RWA7" s="144"/>
      <c r="RWB7" s="144"/>
      <c r="RWC7" s="140"/>
      <c r="RWD7" s="141"/>
      <c r="RWE7" s="142"/>
      <c r="RWF7" s="143"/>
      <c r="RWG7" s="144"/>
      <c r="RWH7" s="144"/>
      <c r="RWI7" s="140"/>
      <c r="RWJ7" s="141"/>
      <c r="RWK7" s="142"/>
      <c r="RWL7" s="143"/>
      <c r="RWM7" s="144"/>
      <c r="RWN7" s="144"/>
      <c r="RWO7" s="140"/>
      <c r="RWP7" s="141"/>
      <c r="RWQ7" s="142"/>
      <c r="RWR7" s="143"/>
      <c r="RWS7" s="144"/>
      <c r="RWT7" s="144"/>
      <c r="RWU7" s="140"/>
      <c r="RWV7" s="141"/>
      <c r="RWW7" s="142"/>
      <c r="RWX7" s="143"/>
      <c r="RWY7" s="144"/>
      <c r="RWZ7" s="144"/>
      <c r="RXA7" s="140"/>
      <c r="RXB7" s="141"/>
      <c r="RXC7" s="142"/>
      <c r="RXD7" s="143"/>
      <c r="RXE7" s="144"/>
      <c r="RXF7" s="144"/>
      <c r="RXG7" s="140"/>
      <c r="RXH7" s="141"/>
      <c r="RXI7" s="142"/>
      <c r="RXJ7" s="143"/>
      <c r="RXK7" s="144"/>
      <c r="RXL7" s="144"/>
      <c r="RXM7" s="140"/>
      <c r="RXN7" s="141"/>
      <c r="RXO7" s="142"/>
      <c r="RXP7" s="143"/>
      <c r="RXQ7" s="144"/>
      <c r="RXR7" s="144"/>
      <c r="RXS7" s="140"/>
      <c r="RXT7" s="141"/>
      <c r="RXU7" s="142"/>
      <c r="RXV7" s="143"/>
      <c r="RXW7" s="144"/>
      <c r="RXX7" s="144"/>
      <c r="RXY7" s="140"/>
      <c r="RXZ7" s="141"/>
      <c r="RYA7" s="142"/>
      <c r="RYB7" s="143"/>
      <c r="RYC7" s="144"/>
      <c r="RYD7" s="144"/>
      <c r="RYE7" s="140"/>
      <c r="RYF7" s="141"/>
      <c r="RYG7" s="142"/>
      <c r="RYH7" s="143"/>
      <c r="RYI7" s="144"/>
      <c r="RYJ7" s="144"/>
      <c r="RYK7" s="140"/>
      <c r="RYL7" s="141"/>
      <c r="RYM7" s="142"/>
      <c r="RYN7" s="143"/>
      <c r="RYO7" s="144"/>
      <c r="RYP7" s="144"/>
      <c r="RYQ7" s="140"/>
      <c r="RYR7" s="141"/>
      <c r="RYS7" s="142"/>
      <c r="RYT7" s="143"/>
      <c r="RYU7" s="144"/>
      <c r="RYV7" s="144"/>
      <c r="RYW7" s="140"/>
      <c r="RYX7" s="141"/>
      <c r="RYY7" s="142"/>
      <c r="RYZ7" s="143"/>
      <c r="RZA7" s="144"/>
      <c r="RZB7" s="144"/>
      <c r="RZC7" s="140"/>
      <c r="RZD7" s="141"/>
      <c r="RZE7" s="142"/>
      <c r="RZF7" s="143"/>
      <c r="RZG7" s="144"/>
      <c r="RZH7" s="144"/>
      <c r="RZI7" s="140"/>
      <c r="RZJ7" s="141"/>
      <c r="RZK7" s="142"/>
      <c r="RZL7" s="143"/>
      <c r="RZM7" s="144"/>
      <c r="RZN7" s="144"/>
      <c r="RZO7" s="140"/>
      <c r="RZP7" s="141"/>
      <c r="RZQ7" s="142"/>
      <c r="RZR7" s="143"/>
      <c r="RZS7" s="144"/>
      <c r="RZT7" s="144"/>
      <c r="RZU7" s="140"/>
      <c r="RZV7" s="141"/>
      <c r="RZW7" s="142"/>
      <c r="RZX7" s="143"/>
      <c r="RZY7" s="144"/>
      <c r="RZZ7" s="144"/>
      <c r="SAA7" s="140"/>
      <c r="SAB7" s="141"/>
      <c r="SAC7" s="142"/>
      <c r="SAD7" s="143"/>
      <c r="SAE7" s="144"/>
      <c r="SAF7" s="144"/>
      <c r="SAG7" s="140"/>
      <c r="SAH7" s="141"/>
      <c r="SAI7" s="142"/>
      <c r="SAJ7" s="143"/>
      <c r="SAK7" s="144"/>
      <c r="SAL7" s="144"/>
      <c r="SAM7" s="140"/>
      <c r="SAN7" s="141"/>
      <c r="SAO7" s="142"/>
      <c r="SAP7" s="143"/>
      <c r="SAQ7" s="144"/>
      <c r="SAR7" s="144"/>
      <c r="SAS7" s="140"/>
      <c r="SAT7" s="141"/>
      <c r="SAU7" s="142"/>
      <c r="SAV7" s="143"/>
      <c r="SAW7" s="144"/>
      <c r="SAX7" s="144"/>
      <c r="SAY7" s="140"/>
      <c r="SAZ7" s="141"/>
      <c r="SBA7" s="142"/>
      <c r="SBB7" s="143"/>
      <c r="SBC7" s="144"/>
      <c r="SBD7" s="144"/>
      <c r="SBE7" s="140"/>
      <c r="SBF7" s="141"/>
      <c r="SBG7" s="142"/>
      <c r="SBH7" s="143"/>
      <c r="SBI7" s="144"/>
      <c r="SBJ7" s="144"/>
      <c r="SBK7" s="140"/>
      <c r="SBL7" s="141"/>
      <c r="SBM7" s="142"/>
      <c r="SBN7" s="143"/>
      <c r="SBO7" s="144"/>
      <c r="SBP7" s="144"/>
      <c r="SBQ7" s="140"/>
      <c r="SBR7" s="141"/>
      <c r="SBS7" s="142"/>
      <c r="SBT7" s="143"/>
      <c r="SBU7" s="144"/>
      <c r="SBV7" s="144"/>
      <c r="SBW7" s="140"/>
      <c r="SBX7" s="141"/>
      <c r="SBY7" s="142"/>
      <c r="SBZ7" s="143"/>
      <c r="SCA7" s="144"/>
      <c r="SCB7" s="144"/>
      <c r="SCC7" s="140"/>
      <c r="SCD7" s="141"/>
      <c r="SCE7" s="142"/>
      <c r="SCF7" s="143"/>
      <c r="SCG7" s="144"/>
      <c r="SCH7" s="144"/>
      <c r="SCI7" s="140"/>
      <c r="SCJ7" s="141"/>
      <c r="SCK7" s="142"/>
      <c r="SCL7" s="143"/>
      <c r="SCM7" s="144"/>
      <c r="SCN7" s="144"/>
      <c r="SCO7" s="140"/>
      <c r="SCP7" s="141"/>
      <c r="SCQ7" s="142"/>
      <c r="SCR7" s="143"/>
      <c r="SCS7" s="144"/>
      <c r="SCT7" s="144"/>
      <c r="SCU7" s="140"/>
      <c r="SCV7" s="141"/>
      <c r="SCW7" s="142"/>
      <c r="SCX7" s="143"/>
      <c r="SCY7" s="144"/>
      <c r="SCZ7" s="144"/>
      <c r="SDA7" s="140"/>
      <c r="SDB7" s="141"/>
      <c r="SDC7" s="142"/>
      <c r="SDD7" s="143"/>
      <c r="SDE7" s="144"/>
      <c r="SDF7" s="144"/>
      <c r="SDG7" s="140"/>
      <c r="SDH7" s="141"/>
      <c r="SDI7" s="142"/>
      <c r="SDJ7" s="143"/>
      <c r="SDK7" s="144"/>
      <c r="SDL7" s="144"/>
      <c r="SDM7" s="140"/>
      <c r="SDN7" s="141"/>
      <c r="SDO7" s="142"/>
      <c r="SDP7" s="143"/>
      <c r="SDQ7" s="144"/>
      <c r="SDR7" s="144"/>
      <c r="SDS7" s="140"/>
      <c r="SDT7" s="141"/>
      <c r="SDU7" s="142"/>
      <c r="SDV7" s="143"/>
      <c r="SDW7" s="144"/>
      <c r="SDX7" s="144"/>
      <c r="SDY7" s="140"/>
      <c r="SDZ7" s="141"/>
      <c r="SEA7" s="142"/>
      <c r="SEB7" s="143"/>
      <c r="SEC7" s="144"/>
      <c r="SED7" s="144"/>
      <c r="SEE7" s="140"/>
      <c r="SEF7" s="141"/>
      <c r="SEG7" s="142"/>
      <c r="SEH7" s="143"/>
      <c r="SEI7" s="144"/>
      <c r="SEJ7" s="144"/>
      <c r="SEK7" s="140"/>
      <c r="SEL7" s="141"/>
      <c r="SEM7" s="142"/>
      <c r="SEN7" s="143"/>
      <c r="SEO7" s="144"/>
      <c r="SEP7" s="144"/>
      <c r="SEQ7" s="140"/>
      <c r="SER7" s="141"/>
      <c r="SES7" s="142"/>
      <c r="SET7" s="143"/>
      <c r="SEU7" s="144"/>
      <c r="SEV7" s="144"/>
      <c r="SEW7" s="140"/>
      <c r="SEX7" s="141"/>
      <c r="SEY7" s="142"/>
      <c r="SEZ7" s="143"/>
      <c r="SFA7" s="144"/>
      <c r="SFB7" s="144"/>
      <c r="SFC7" s="140"/>
      <c r="SFD7" s="141"/>
      <c r="SFE7" s="142"/>
      <c r="SFF7" s="143"/>
      <c r="SFG7" s="144"/>
      <c r="SFH7" s="144"/>
      <c r="SFI7" s="140"/>
      <c r="SFJ7" s="141"/>
      <c r="SFK7" s="142"/>
      <c r="SFL7" s="143"/>
      <c r="SFM7" s="144"/>
      <c r="SFN7" s="144"/>
      <c r="SFO7" s="140"/>
      <c r="SFP7" s="141"/>
      <c r="SFQ7" s="142"/>
      <c r="SFR7" s="143"/>
      <c r="SFS7" s="144"/>
      <c r="SFT7" s="144"/>
      <c r="SFU7" s="140"/>
      <c r="SFV7" s="141"/>
      <c r="SFW7" s="142"/>
      <c r="SFX7" s="143"/>
      <c r="SFY7" s="144"/>
      <c r="SFZ7" s="144"/>
      <c r="SGA7" s="140"/>
      <c r="SGB7" s="141"/>
      <c r="SGC7" s="142"/>
      <c r="SGD7" s="143"/>
      <c r="SGE7" s="144"/>
      <c r="SGF7" s="144"/>
      <c r="SGG7" s="140"/>
      <c r="SGH7" s="141"/>
      <c r="SGI7" s="142"/>
      <c r="SGJ7" s="143"/>
      <c r="SGK7" s="144"/>
      <c r="SGL7" s="144"/>
      <c r="SGM7" s="140"/>
      <c r="SGN7" s="141"/>
      <c r="SGO7" s="142"/>
      <c r="SGP7" s="143"/>
      <c r="SGQ7" s="144"/>
      <c r="SGR7" s="144"/>
      <c r="SGS7" s="140"/>
      <c r="SGT7" s="141"/>
      <c r="SGU7" s="142"/>
      <c r="SGV7" s="143"/>
      <c r="SGW7" s="144"/>
      <c r="SGX7" s="144"/>
      <c r="SGY7" s="140"/>
      <c r="SGZ7" s="141"/>
      <c r="SHA7" s="142"/>
      <c r="SHB7" s="143"/>
      <c r="SHC7" s="144"/>
      <c r="SHD7" s="144"/>
      <c r="SHE7" s="140"/>
      <c r="SHF7" s="141"/>
      <c r="SHG7" s="142"/>
      <c r="SHH7" s="143"/>
      <c r="SHI7" s="144"/>
      <c r="SHJ7" s="144"/>
      <c r="SHK7" s="140"/>
      <c r="SHL7" s="141"/>
      <c r="SHM7" s="142"/>
      <c r="SHN7" s="143"/>
      <c r="SHO7" s="144"/>
      <c r="SHP7" s="144"/>
      <c r="SHQ7" s="140"/>
      <c r="SHR7" s="141"/>
      <c r="SHS7" s="142"/>
      <c r="SHT7" s="143"/>
      <c r="SHU7" s="144"/>
      <c r="SHV7" s="144"/>
      <c r="SHW7" s="140"/>
      <c r="SHX7" s="141"/>
      <c r="SHY7" s="142"/>
      <c r="SHZ7" s="143"/>
      <c r="SIA7" s="144"/>
      <c r="SIB7" s="144"/>
      <c r="SIC7" s="140"/>
      <c r="SID7" s="141"/>
      <c r="SIE7" s="142"/>
      <c r="SIF7" s="143"/>
      <c r="SIG7" s="144"/>
      <c r="SIH7" s="144"/>
      <c r="SII7" s="140"/>
      <c r="SIJ7" s="141"/>
      <c r="SIK7" s="142"/>
      <c r="SIL7" s="143"/>
      <c r="SIM7" s="144"/>
      <c r="SIN7" s="144"/>
      <c r="SIO7" s="140"/>
      <c r="SIP7" s="141"/>
      <c r="SIQ7" s="142"/>
      <c r="SIR7" s="143"/>
      <c r="SIS7" s="144"/>
      <c r="SIT7" s="144"/>
      <c r="SIU7" s="140"/>
      <c r="SIV7" s="141"/>
      <c r="SIW7" s="142"/>
      <c r="SIX7" s="143"/>
      <c r="SIY7" s="144"/>
      <c r="SIZ7" s="144"/>
      <c r="SJA7" s="140"/>
      <c r="SJB7" s="141"/>
      <c r="SJC7" s="142"/>
      <c r="SJD7" s="143"/>
      <c r="SJE7" s="144"/>
      <c r="SJF7" s="144"/>
      <c r="SJG7" s="140"/>
      <c r="SJH7" s="141"/>
      <c r="SJI7" s="142"/>
      <c r="SJJ7" s="143"/>
      <c r="SJK7" s="144"/>
      <c r="SJL7" s="144"/>
      <c r="SJM7" s="140"/>
      <c r="SJN7" s="141"/>
      <c r="SJO7" s="142"/>
      <c r="SJP7" s="143"/>
      <c r="SJQ7" s="144"/>
      <c r="SJR7" s="144"/>
      <c r="SJS7" s="140"/>
      <c r="SJT7" s="141"/>
      <c r="SJU7" s="142"/>
      <c r="SJV7" s="143"/>
      <c r="SJW7" s="144"/>
      <c r="SJX7" s="144"/>
      <c r="SJY7" s="140"/>
      <c r="SJZ7" s="141"/>
      <c r="SKA7" s="142"/>
      <c r="SKB7" s="143"/>
      <c r="SKC7" s="144"/>
      <c r="SKD7" s="144"/>
      <c r="SKE7" s="140"/>
      <c r="SKF7" s="141"/>
      <c r="SKG7" s="142"/>
      <c r="SKH7" s="143"/>
      <c r="SKI7" s="144"/>
      <c r="SKJ7" s="144"/>
      <c r="SKK7" s="140"/>
      <c r="SKL7" s="141"/>
      <c r="SKM7" s="142"/>
      <c r="SKN7" s="143"/>
      <c r="SKO7" s="144"/>
      <c r="SKP7" s="144"/>
      <c r="SKQ7" s="140"/>
      <c r="SKR7" s="141"/>
      <c r="SKS7" s="142"/>
      <c r="SKT7" s="143"/>
      <c r="SKU7" s="144"/>
      <c r="SKV7" s="144"/>
      <c r="SKW7" s="140"/>
      <c r="SKX7" s="141"/>
      <c r="SKY7" s="142"/>
      <c r="SKZ7" s="143"/>
      <c r="SLA7" s="144"/>
      <c r="SLB7" s="144"/>
      <c r="SLC7" s="140"/>
      <c r="SLD7" s="141"/>
      <c r="SLE7" s="142"/>
      <c r="SLF7" s="143"/>
      <c r="SLG7" s="144"/>
      <c r="SLH7" s="144"/>
      <c r="SLI7" s="140"/>
      <c r="SLJ7" s="141"/>
      <c r="SLK7" s="142"/>
      <c r="SLL7" s="143"/>
      <c r="SLM7" s="144"/>
      <c r="SLN7" s="144"/>
      <c r="SLO7" s="140"/>
      <c r="SLP7" s="141"/>
      <c r="SLQ7" s="142"/>
      <c r="SLR7" s="143"/>
      <c r="SLS7" s="144"/>
      <c r="SLT7" s="144"/>
      <c r="SLU7" s="140"/>
      <c r="SLV7" s="141"/>
      <c r="SLW7" s="142"/>
      <c r="SLX7" s="143"/>
      <c r="SLY7" s="144"/>
      <c r="SLZ7" s="144"/>
      <c r="SMA7" s="140"/>
      <c r="SMB7" s="141"/>
      <c r="SMC7" s="142"/>
      <c r="SMD7" s="143"/>
      <c r="SME7" s="144"/>
      <c r="SMF7" s="144"/>
      <c r="SMG7" s="140"/>
      <c r="SMH7" s="141"/>
      <c r="SMI7" s="142"/>
      <c r="SMJ7" s="143"/>
      <c r="SMK7" s="144"/>
      <c r="SML7" s="144"/>
      <c r="SMM7" s="140"/>
      <c r="SMN7" s="141"/>
      <c r="SMO7" s="142"/>
      <c r="SMP7" s="143"/>
      <c r="SMQ7" s="144"/>
      <c r="SMR7" s="144"/>
      <c r="SMS7" s="140"/>
      <c r="SMT7" s="141"/>
      <c r="SMU7" s="142"/>
      <c r="SMV7" s="143"/>
      <c r="SMW7" s="144"/>
      <c r="SMX7" s="144"/>
      <c r="SMY7" s="140"/>
      <c r="SMZ7" s="141"/>
      <c r="SNA7" s="142"/>
      <c r="SNB7" s="143"/>
      <c r="SNC7" s="144"/>
      <c r="SND7" s="144"/>
      <c r="SNE7" s="140"/>
      <c r="SNF7" s="141"/>
      <c r="SNG7" s="142"/>
      <c r="SNH7" s="143"/>
      <c r="SNI7" s="144"/>
      <c r="SNJ7" s="144"/>
      <c r="SNK7" s="140"/>
      <c r="SNL7" s="141"/>
      <c r="SNM7" s="142"/>
      <c r="SNN7" s="143"/>
      <c r="SNO7" s="144"/>
      <c r="SNP7" s="144"/>
      <c r="SNQ7" s="140"/>
      <c r="SNR7" s="141"/>
      <c r="SNS7" s="142"/>
      <c r="SNT7" s="143"/>
      <c r="SNU7" s="144"/>
      <c r="SNV7" s="144"/>
      <c r="SNW7" s="140"/>
      <c r="SNX7" s="141"/>
      <c r="SNY7" s="142"/>
      <c r="SNZ7" s="143"/>
      <c r="SOA7" s="144"/>
      <c r="SOB7" s="144"/>
      <c r="SOC7" s="140"/>
      <c r="SOD7" s="141"/>
      <c r="SOE7" s="142"/>
      <c r="SOF7" s="143"/>
      <c r="SOG7" s="144"/>
      <c r="SOH7" s="144"/>
      <c r="SOI7" s="140"/>
      <c r="SOJ7" s="141"/>
      <c r="SOK7" s="142"/>
      <c r="SOL7" s="143"/>
      <c r="SOM7" s="144"/>
      <c r="SON7" s="144"/>
      <c r="SOO7" s="140"/>
      <c r="SOP7" s="141"/>
      <c r="SOQ7" s="142"/>
      <c r="SOR7" s="143"/>
      <c r="SOS7" s="144"/>
      <c r="SOT7" s="144"/>
      <c r="SOU7" s="140"/>
      <c r="SOV7" s="141"/>
      <c r="SOW7" s="142"/>
      <c r="SOX7" s="143"/>
      <c r="SOY7" s="144"/>
      <c r="SOZ7" s="144"/>
      <c r="SPA7" s="140"/>
      <c r="SPB7" s="141"/>
      <c r="SPC7" s="142"/>
      <c r="SPD7" s="143"/>
      <c r="SPE7" s="144"/>
      <c r="SPF7" s="144"/>
      <c r="SPG7" s="140"/>
      <c r="SPH7" s="141"/>
      <c r="SPI7" s="142"/>
      <c r="SPJ7" s="143"/>
      <c r="SPK7" s="144"/>
      <c r="SPL7" s="144"/>
      <c r="SPM7" s="140"/>
      <c r="SPN7" s="141"/>
      <c r="SPO7" s="142"/>
      <c r="SPP7" s="143"/>
      <c r="SPQ7" s="144"/>
      <c r="SPR7" s="144"/>
      <c r="SPS7" s="140"/>
      <c r="SPT7" s="141"/>
      <c r="SPU7" s="142"/>
      <c r="SPV7" s="143"/>
      <c r="SPW7" s="144"/>
      <c r="SPX7" s="144"/>
      <c r="SPY7" s="140"/>
      <c r="SPZ7" s="141"/>
      <c r="SQA7" s="142"/>
      <c r="SQB7" s="143"/>
      <c r="SQC7" s="144"/>
      <c r="SQD7" s="144"/>
      <c r="SQE7" s="140"/>
      <c r="SQF7" s="141"/>
      <c r="SQG7" s="142"/>
      <c r="SQH7" s="143"/>
      <c r="SQI7" s="144"/>
      <c r="SQJ7" s="144"/>
      <c r="SQK7" s="140"/>
      <c r="SQL7" s="141"/>
      <c r="SQM7" s="142"/>
      <c r="SQN7" s="143"/>
      <c r="SQO7" s="144"/>
      <c r="SQP7" s="144"/>
      <c r="SQQ7" s="140"/>
      <c r="SQR7" s="141"/>
      <c r="SQS7" s="142"/>
      <c r="SQT7" s="143"/>
      <c r="SQU7" s="144"/>
      <c r="SQV7" s="144"/>
      <c r="SQW7" s="140"/>
      <c r="SQX7" s="141"/>
      <c r="SQY7" s="142"/>
      <c r="SQZ7" s="143"/>
      <c r="SRA7" s="144"/>
      <c r="SRB7" s="144"/>
      <c r="SRC7" s="140"/>
      <c r="SRD7" s="141"/>
      <c r="SRE7" s="142"/>
      <c r="SRF7" s="143"/>
      <c r="SRG7" s="144"/>
      <c r="SRH7" s="144"/>
      <c r="SRI7" s="140"/>
      <c r="SRJ7" s="141"/>
      <c r="SRK7" s="142"/>
      <c r="SRL7" s="143"/>
      <c r="SRM7" s="144"/>
      <c r="SRN7" s="144"/>
      <c r="SRO7" s="140"/>
      <c r="SRP7" s="141"/>
      <c r="SRQ7" s="142"/>
      <c r="SRR7" s="143"/>
      <c r="SRS7" s="144"/>
      <c r="SRT7" s="144"/>
      <c r="SRU7" s="140"/>
      <c r="SRV7" s="141"/>
      <c r="SRW7" s="142"/>
      <c r="SRX7" s="143"/>
      <c r="SRY7" s="144"/>
      <c r="SRZ7" s="144"/>
      <c r="SSA7" s="140"/>
      <c r="SSB7" s="141"/>
      <c r="SSC7" s="142"/>
      <c r="SSD7" s="143"/>
      <c r="SSE7" s="144"/>
      <c r="SSF7" s="144"/>
      <c r="SSG7" s="140"/>
      <c r="SSH7" s="141"/>
      <c r="SSI7" s="142"/>
      <c r="SSJ7" s="143"/>
      <c r="SSK7" s="144"/>
      <c r="SSL7" s="144"/>
      <c r="SSM7" s="140"/>
      <c r="SSN7" s="141"/>
      <c r="SSO7" s="142"/>
      <c r="SSP7" s="143"/>
      <c r="SSQ7" s="144"/>
      <c r="SSR7" s="144"/>
      <c r="SSS7" s="140"/>
      <c r="SST7" s="141"/>
      <c r="SSU7" s="142"/>
      <c r="SSV7" s="143"/>
      <c r="SSW7" s="144"/>
      <c r="SSX7" s="144"/>
      <c r="SSY7" s="140"/>
      <c r="SSZ7" s="141"/>
      <c r="STA7" s="142"/>
      <c r="STB7" s="143"/>
      <c r="STC7" s="144"/>
      <c r="STD7" s="144"/>
      <c r="STE7" s="140"/>
      <c r="STF7" s="141"/>
      <c r="STG7" s="142"/>
      <c r="STH7" s="143"/>
      <c r="STI7" s="144"/>
      <c r="STJ7" s="144"/>
      <c r="STK7" s="140"/>
      <c r="STL7" s="141"/>
      <c r="STM7" s="142"/>
      <c r="STN7" s="143"/>
      <c r="STO7" s="144"/>
      <c r="STP7" s="144"/>
      <c r="STQ7" s="140"/>
      <c r="STR7" s="141"/>
      <c r="STS7" s="142"/>
      <c r="STT7" s="143"/>
      <c r="STU7" s="144"/>
      <c r="STV7" s="144"/>
      <c r="STW7" s="140"/>
      <c r="STX7" s="141"/>
      <c r="STY7" s="142"/>
      <c r="STZ7" s="143"/>
      <c r="SUA7" s="144"/>
      <c r="SUB7" s="144"/>
      <c r="SUC7" s="140"/>
      <c r="SUD7" s="141"/>
      <c r="SUE7" s="142"/>
      <c r="SUF7" s="143"/>
      <c r="SUG7" s="144"/>
      <c r="SUH7" s="144"/>
      <c r="SUI7" s="140"/>
      <c r="SUJ7" s="141"/>
      <c r="SUK7" s="142"/>
      <c r="SUL7" s="143"/>
      <c r="SUM7" s="144"/>
      <c r="SUN7" s="144"/>
      <c r="SUO7" s="140"/>
      <c r="SUP7" s="141"/>
      <c r="SUQ7" s="142"/>
      <c r="SUR7" s="143"/>
      <c r="SUS7" s="144"/>
      <c r="SUT7" s="144"/>
      <c r="SUU7" s="140"/>
      <c r="SUV7" s="141"/>
      <c r="SUW7" s="142"/>
      <c r="SUX7" s="143"/>
      <c r="SUY7" s="144"/>
      <c r="SUZ7" s="144"/>
      <c r="SVA7" s="140"/>
      <c r="SVB7" s="141"/>
      <c r="SVC7" s="142"/>
      <c r="SVD7" s="143"/>
      <c r="SVE7" s="144"/>
      <c r="SVF7" s="144"/>
      <c r="SVG7" s="140"/>
      <c r="SVH7" s="141"/>
      <c r="SVI7" s="142"/>
      <c r="SVJ7" s="143"/>
      <c r="SVK7" s="144"/>
      <c r="SVL7" s="144"/>
      <c r="SVM7" s="140"/>
      <c r="SVN7" s="141"/>
      <c r="SVO7" s="142"/>
      <c r="SVP7" s="143"/>
      <c r="SVQ7" s="144"/>
      <c r="SVR7" s="144"/>
      <c r="SVS7" s="140"/>
      <c r="SVT7" s="141"/>
      <c r="SVU7" s="142"/>
      <c r="SVV7" s="143"/>
      <c r="SVW7" s="144"/>
      <c r="SVX7" s="144"/>
      <c r="SVY7" s="140"/>
      <c r="SVZ7" s="141"/>
      <c r="SWA7" s="142"/>
      <c r="SWB7" s="143"/>
      <c r="SWC7" s="144"/>
      <c r="SWD7" s="144"/>
      <c r="SWE7" s="140"/>
      <c r="SWF7" s="141"/>
      <c r="SWG7" s="142"/>
      <c r="SWH7" s="143"/>
      <c r="SWI7" s="144"/>
      <c r="SWJ7" s="144"/>
      <c r="SWK7" s="140"/>
      <c r="SWL7" s="141"/>
      <c r="SWM7" s="142"/>
      <c r="SWN7" s="143"/>
      <c r="SWO7" s="144"/>
      <c r="SWP7" s="144"/>
      <c r="SWQ7" s="140"/>
      <c r="SWR7" s="141"/>
      <c r="SWS7" s="142"/>
      <c r="SWT7" s="143"/>
      <c r="SWU7" s="144"/>
      <c r="SWV7" s="144"/>
      <c r="SWW7" s="140"/>
      <c r="SWX7" s="141"/>
      <c r="SWY7" s="142"/>
      <c r="SWZ7" s="143"/>
      <c r="SXA7" s="144"/>
      <c r="SXB7" s="144"/>
      <c r="SXC7" s="140"/>
      <c r="SXD7" s="141"/>
      <c r="SXE7" s="142"/>
      <c r="SXF7" s="143"/>
      <c r="SXG7" s="144"/>
      <c r="SXH7" s="144"/>
      <c r="SXI7" s="140"/>
      <c r="SXJ7" s="141"/>
      <c r="SXK7" s="142"/>
      <c r="SXL7" s="143"/>
      <c r="SXM7" s="144"/>
      <c r="SXN7" s="144"/>
      <c r="SXO7" s="140"/>
      <c r="SXP7" s="141"/>
      <c r="SXQ7" s="142"/>
      <c r="SXR7" s="143"/>
      <c r="SXS7" s="144"/>
      <c r="SXT7" s="144"/>
      <c r="SXU7" s="140"/>
      <c r="SXV7" s="141"/>
      <c r="SXW7" s="142"/>
      <c r="SXX7" s="143"/>
      <c r="SXY7" s="144"/>
      <c r="SXZ7" s="144"/>
      <c r="SYA7" s="140"/>
      <c r="SYB7" s="141"/>
      <c r="SYC7" s="142"/>
      <c r="SYD7" s="143"/>
      <c r="SYE7" s="144"/>
      <c r="SYF7" s="144"/>
      <c r="SYG7" s="140"/>
      <c r="SYH7" s="141"/>
      <c r="SYI7" s="142"/>
      <c r="SYJ7" s="143"/>
      <c r="SYK7" s="144"/>
      <c r="SYL7" s="144"/>
      <c r="SYM7" s="140"/>
      <c r="SYN7" s="141"/>
      <c r="SYO7" s="142"/>
      <c r="SYP7" s="143"/>
      <c r="SYQ7" s="144"/>
      <c r="SYR7" s="144"/>
      <c r="SYS7" s="140"/>
      <c r="SYT7" s="141"/>
      <c r="SYU7" s="142"/>
      <c r="SYV7" s="143"/>
      <c r="SYW7" s="144"/>
      <c r="SYX7" s="144"/>
      <c r="SYY7" s="140"/>
      <c r="SYZ7" s="141"/>
      <c r="SZA7" s="142"/>
      <c r="SZB7" s="143"/>
      <c r="SZC7" s="144"/>
      <c r="SZD7" s="144"/>
      <c r="SZE7" s="140"/>
      <c r="SZF7" s="141"/>
      <c r="SZG7" s="142"/>
      <c r="SZH7" s="143"/>
      <c r="SZI7" s="144"/>
      <c r="SZJ7" s="144"/>
      <c r="SZK7" s="140"/>
      <c r="SZL7" s="141"/>
      <c r="SZM7" s="142"/>
      <c r="SZN7" s="143"/>
      <c r="SZO7" s="144"/>
      <c r="SZP7" s="144"/>
      <c r="SZQ7" s="140"/>
      <c r="SZR7" s="141"/>
      <c r="SZS7" s="142"/>
      <c r="SZT7" s="143"/>
      <c r="SZU7" s="144"/>
      <c r="SZV7" s="144"/>
      <c r="SZW7" s="140"/>
      <c r="SZX7" s="141"/>
      <c r="SZY7" s="142"/>
      <c r="SZZ7" s="143"/>
      <c r="TAA7" s="144"/>
      <c r="TAB7" s="144"/>
      <c r="TAC7" s="140"/>
      <c r="TAD7" s="141"/>
      <c r="TAE7" s="142"/>
      <c r="TAF7" s="143"/>
      <c r="TAG7" s="144"/>
      <c r="TAH7" s="144"/>
      <c r="TAI7" s="140"/>
      <c r="TAJ7" s="141"/>
      <c r="TAK7" s="142"/>
      <c r="TAL7" s="143"/>
      <c r="TAM7" s="144"/>
      <c r="TAN7" s="144"/>
      <c r="TAO7" s="140"/>
      <c r="TAP7" s="141"/>
      <c r="TAQ7" s="142"/>
      <c r="TAR7" s="143"/>
      <c r="TAS7" s="144"/>
      <c r="TAT7" s="144"/>
      <c r="TAU7" s="140"/>
      <c r="TAV7" s="141"/>
      <c r="TAW7" s="142"/>
      <c r="TAX7" s="143"/>
      <c r="TAY7" s="144"/>
      <c r="TAZ7" s="144"/>
      <c r="TBA7" s="140"/>
      <c r="TBB7" s="141"/>
      <c r="TBC7" s="142"/>
      <c r="TBD7" s="143"/>
      <c r="TBE7" s="144"/>
      <c r="TBF7" s="144"/>
      <c r="TBG7" s="140"/>
      <c r="TBH7" s="141"/>
      <c r="TBI7" s="142"/>
      <c r="TBJ7" s="143"/>
      <c r="TBK7" s="144"/>
      <c r="TBL7" s="144"/>
      <c r="TBM7" s="140"/>
      <c r="TBN7" s="141"/>
      <c r="TBO7" s="142"/>
      <c r="TBP7" s="143"/>
      <c r="TBQ7" s="144"/>
      <c r="TBR7" s="144"/>
      <c r="TBS7" s="140"/>
      <c r="TBT7" s="141"/>
      <c r="TBU7" s="142"/>
      <c r="TBV7" s="143"/>
      <c r="TBW7" s="144"/>
      <c r="TBX7" s="144"/>
      <c r="TBY7" s="140"/>
      <c r="TBZ7" s="141"/>
      <c r="TCA7" s="142"/>
      <c r="TCB7" s="143"/>
      <c r="TCC7" s="144"/>
      <c r="TCD7" s="144"/>
      <c r="TCE7" s="140"/>
      <c r="TCF7" s="141"/>
      <c r="TCG7" s="142"/>
      <c r="TCH7" s="143"/>
      <c r="TCI7" s="144"/>
      <c r="TCJ7" s="144"/>
      <c r="TCK7" s="140"/>
      <c r="TCL7" s="141"/>
      <c r="TCM7" s="142"/>
      <c r="TCN7" s="143"/>
      <c r="TCO7" s="144"/>
      <c r="TCP7" s="144"/>
      <c r="TCQ7" s="140"/>
      <c r="TCR7" s="141"/>
      <c r="TCS7" s="142"/>
      <c r="TCT7" s="143"/>
      <c r="TCU7" s="144"/>
      <c r="TCV7" s="144"/>
      <c r="TCW7" s="140"/>
      <c r="TCX7" s="141"/>
      <c r="TCY7" s="142"/>
      <c r="TCZ7" s="143"/>
      <c r="TDA7" s="144"/>
      <c r="TDB7" s="144"/>
      <c r="TDC7" s="140"/>
      <c r="TDD7" s="141"/>
      <c r="TDE7" s="142"/>
      <c r="TDF7" s="143"/>
      <c r="TDG7" s="144"/>
      <c r="TDH7" s="144"/>
      <c r="TDI7" s="140"/>
      <c r="TDJ7" s="141"/>
      <c r="TDK7" s="142"/>
      <c r="TDL7" s="143"/>
      <c r="TDM7" s="144"/>
      <c r="TDN7" s="144"/>
      <c r="TDO7" s="140"/>
      <c r="TDP7" s="141"/>
      <c r="TDQ7" s="142"/>
      <c r="TDR7" s="143"/>
      <c r="TDS7" s="144"/>
      <c r="TDT7" s="144"/>
      <c r="TDU7" s="140"/>
      <c r="TDV7" s="141"/>
      <c r="TDW7" s="142"/>
      <c r="TDX7" s="143"/>
      <c r="TDY7" s="144"/>
      <c r="TDZ7" s="144"/>
      <c r="TEA7" s="140"/>
      <c r="TEB7" s="141"/>
      <c r="TEC7" s="142"/>
      <c r="TED7" s="143"/>
      <c r="TEE7" s="144"/>
      <c r="TEF7" s="144"/>
      <c r="TEG7" s="140"/>
      <c r="TEH7" s="141"/>
      <c r="TEI7" s="142"/>
      <c r="TEJ7" s="143"/>
      <c r="TEK7" s="144"/>
      <c r="TEL7" s="144"/>
      <c r="TEM7" s="140"/>
      <c r="TEN7" s="141"/>
      <c r="TEO7" s="142"/>
      <c r="TEP7" s="143"/>
      <c r="TEQ7" s="144"/>
      <c r="TER7" s="144"/>
      <c r="TES7" s="140"/>
      <c r="TET7" s="141"/>
      <c r="TEU7" s="142"/>
      <c r="TEV7" s="143"/>
      <c r="TEW7" s="144"/>
      <c r="TEX7" s="144"/>
      <c r="TEY7" s="140"/>
      <c r="TEZ7" s="141"/>
      <c r="TFA7" s="142"/>
      <c r="TFB7" s="143"/>
      <c r="TFC7" s="144"/>
      <c r="TFD7" s="144"/>
      <c r="TFE7" s="140"/>
      <c r="TFF7" s="141"/>
      <c r="TFG7" s="142"/>
      <c r="TFH7" s="143"/>
      <c r="TFI7" s="144"/>
      <c r="TFJ7" s="144"/>
      <c r="TFK7" s="140"/>
      <c r="TFL7" s="141"/>
      <c r="TFM7" s="142"/>
      <c r="TFN7" s="143"/>
      <c r="TFO7" s="144"/>
      <c r="TFP7" s="144"/>
      <c r="TFQ7" s="140"/>
      <c r="TFR7" s="141"/>
      <c r="TFS7" s="142"/>
      <c r="TFT7" s="143"/>
      <c r="TFU7" s="144"/>
      <c r="TFV7" s="144"/>
      <c r="TFW7" s="140"/>
      <c r="TFX7" s="141"/>
      <c r="TFY7" s="142"/>
      <c r="TFZ7" s="143"/>
      <c r="TGA7" s="144"/>
      <c r="TGB7" s="144"/>
      <c r="TGC7" s="140"/>
      <c r="TGD7" s="141"/>
      <c r="TGE7" s="142"/>
      <c r="TGF7" s="143"/>
      <c r="TGG7" s="144"/>
      <c r="TGH7" s="144"/>
      <c r="TGI7" s="140"/>
      <c r="TGJ7" s="141"/>
      <c r="TGK7" s="142"/>
      <c r="TGL7" s="143"/>
      <c r="TGM7" s="144"/>
      <c r="TGN7" s="144"/>
      <c r="TGO7" s="140"/>
      <c r="TGP7" s="141"/>
      <c r="TGQ7" s="142"/>
      <c r="TGR7" s="143"/>
      <c r="TGS7" s="144"/>
      <c r="TGT7" s="144"/>
      <c r="TGU7" s="140"/>
      <c r="TGV7" s="141"/>
      <c r="TGW7" s="142"/>
      <c r="TGX7" s="143"/>
      <c r="TGY7" s="144"/>
      <c r="TGZ7" s="144"/>
      <c r="THA7" s="140"/>
      <c r="THB7" s="141"/>
      <c r="THC7" s="142"/>
      <c r="THD7" s="143"/>
      <c r="THE7" s="144"/>
      <c r="THF7" s="144"/>
      <c r="THG7" s="140"/>
      <c r="THH7" s="141"/>
      <c r="THI7" s="142"/>
      <c r="THJ7" s="143"/>
      <c r="THK7" s="144"/>
      <c r="THL7" s="144"/>
      <c r="THM7" s="140"/>
      <c r="THN7" s="141"/>
      <c r="THO7" s="142"/>
      <c r="THP7" s="143"/>
      <c r="THQ7" s="144"/>
      <c r="THR7" s="144"/>
      <c r="THS7" s="140"/>
      <c r="THT7" s="141"/>
      <c r="THU7" s="142"/>
      <c r="THV7" s="143"/>
      <c r="THW7" s="144"/>
      <c r="THX7" s="144"/>
      <c r="THY7" s="140"/>
      <c r="THZ7" s="141"/>
      <c r="TIA7" s="142"/>
      <c r="TIB7" s="143"/>
      <c r="TIC7" s="144"/>
      <c r="TID7" s="144"/>
      <c r="TIE7" s="140"/>
      <c r="TIF7" s="141"/>
      <c r="TIG7" s="142"/>
      <c r="TIH7" s="143"/>
      <c r="TII7" s="144"/>
      <c r="TIJ7" s="144"/>
      <c r="TIK7" s="140"/>
      <c r="TIL7" s="141"/>
      <c r="TIM7" s="142"/>
      <c r="TIN7" s="143"/>
      <c r="TIO7" s="144"/>
      <c r="TIP7" s="144"/>
      <c r="TIQ7" s="140"/>
      <c r="TIR7" s="141"/>
      <c r="TIS7" s="142"/>
      <c r="TIT7" s="143"/>
      <c r="TIU7" s="144"/>
      <c r="TIV7" s="144"/>
      <c r="TIW7" s="140"/>
      <c r="TIX7" s="141"/>
      <c r="TIY7" s="142"/>
      <c r="TIZ7" s="143"/>
      <c r="TJA7" s="144"/>
      <c r="TJB7" s="144"/>
      <c r="TJC7" s="140"/>
      <c r="TJD7" s="141"/>
      <c r="TJE7" s="142"/>
      <c r="TJF7" s="143"/>
      <c r="TJG7" s="144"/>
      <c r="TJH7" s="144"/>
      <c r="TJI7" s="140"/>
      <c r="TJJ7" s="141"/>
      <c r="TJK7" s="142"/>
      <c r="TJL7" s="143"/>
      <c r="TJM7" s="144"/>
      <c r="TJN7" s="144"/>
      <c r="TJO7" s="140"/>
      <c r="TJP7" s="141"/>
      <c r="TJQ7" s="142"/>
      <c r="TJR7" s="143"/>
      <c r="TJS7" s="144"/>
      <c r="TJT7" s="144"/>
      <c r="TJU7" s="140"/>
      <c r="TJV7" s="141"/>
      <c r="TJW7" s="142"/>
      <c r="TJX7" s="143"/>
      <c r="TJY7" s="144"/>
      <c r="TJZ7" s="144"/>
      <c r="TKA7" s="140"/>
      <c r="TKB7" s="141"/>
      <c r="TKC7" s="142"/>
      <c r="TKD7" s="143"/>
      <c r="TKE7" s="144"/>
      <c r="TKF7" s="144"/>
      <c r="TKG7" s="140"/>
      <c r="TKH7" s="141"/>
      <c r="TKI7" s="142"/>
      <c r="TKJ7" s="143"/>
      <c r="TKK7" s="144"/>
      <c r="TKL7" s="144"/>
      <c r="TKM7" s="140"/>
      <c r="TKN7" s="141"/>
      <c r="TKO7" s="142"/>
      <c r="TKP7" s="143"/>
      <c r="TKQ7" s="144"/>
      <c r="TKR7" s="144"/>
      <c r="TKS7" s="140"/>
      <c r="TKT7" s="141"/>
      <c r="TKU7" s="142"/>
      <c r="TKV7" s="143"/>
      <c r="TKW7" s="144"/>
      <c r="TKX7" s="144"/>
      <c r="TKY7" s="140"/>
      <c r="TKZ7" s="141"/>
      <c r="TLA7" s="142"/>
      <c r="TLB7" s="143"/>
      <c r="TLC7" s="144"/>
      <c r="TLD7" s="144"/>
      <c r="TLE7" s="140"/>
      <c r="TLF7" s="141"/>
      <c r="TLG7" s="142"/>
      <c r="TLH7" s="143"/>
      <c r="TLI7" s="144"/>
      <c r="TLJ7" s="144"/>
      <c r="TLK7" s="140"/>
      <c r="TLL7" s="141"/>
      <c r="TLM7" s="142"/>
      <c r="TLN7" s="143"/>
      <c r="TLO7" s="144"/>
      <c r="TLP7" s="144"/>
      <c r="TLQ7" s="140"/>
      <c r="TLR7" s="141"/>
      <c r="TLS7" s="142"/>
      <c r="TLT7" s="143"/>
      <c r="TLU7" s="144"/>
      <c r="TLV7" s="144"/>
      <c r="TLW7" s="140"/>
      <c r="TLX7" s="141"/>
      <c r="TLY7" s="142"/>
      <c r="TLZ7" s="143"/>
      <c r="TMA7" s="144"/>
      <c r="TMB7" s="144"/>
      <c r="TMC7" s="140"/>
      <c r="TMD7" s="141"/>
      <c r="TME7" s="142"/>
      <c r="TMF7" s="143"/>
      <c r="TMG7" s="144"/>
      <c r="TMH7" s="144"/>
      <c r="TMI7" s="140"/>
      <c r="TMJ7" s="141"/>
      <c r="TMK7" s="142"/>
      <c r="TML7" s="143"/>
      <c r="TMM7" s="144"/>
      <c r="TMN7" s="144"/>
      <c r="TMO7" s="140"/>
      <c r="TMP7" s="141"/>
      <c r="TMQ7" s="142"/>
      <c r="TMR7" s="143"/>
      <c r="TMS7" s="144"/>
      <c r="TMT7" s="144"/>
      <c r="TMU7" s="140"/>
      <c r="TMV7" s="141"/>
      <c r="TMW7" s="142"/>
      <c r="TMX7" s="143"/>
      <c r="TMY7" s="144"/>
      <c r="TMZ7" s="144"/>
      <c r="TNA7" s="140"/>
      <c r="TNB7" s="141"/>
      <c r="TNC7" s="142"/>
      <c r="TND7" s="143"/>
      <c r="TNE7" s="144"/>
      <c r="TNF7" s="144"/>
      <c r="TNG7" s="140"/>
      <c r="TNH7" s="141"/>
      <c r="TNI7" s="142"/>
      <c r="TNJ7" s="143"/>
      <c r="TNK7" s="144"/>
      <c r="TNL7" s="144"/>
      <c r="TNM7" s="140"/>
      <c r="TNN7" s="141"/>
      <c r="TNO7" s="142"/>
      <c r="TNP7" s="143"/>
      <c r="TNQ7" s="144"/>
      <c r="TNR7" s="144"/>
      <c r="TNS7" s="140"/>
      <c r="TNT7" s="141"/>
      <c r="TNU7" s="142"/>
      <c r="TNV7" s="143"/>
      <c r="TNW7" s="144"/>
      <c r="TNX7" s="144"/>
      <c r="TNY7" s="140"/>
      <c r="TNZ7" s="141"/>
      <c r="TOA7" s="142"/>
      <c r="TOB7" s="143"/>
      <c r="TOC7" s="144"/>
      <c r="TOD7" s="144"/>
      <c r="TOE7" s="140"/>
      <c r="TOF7" s="141"/>
      <c r="TOG7" s="142"/>
      <c r="TOH7" s="143"/>
      <c r="TOI7" s="144"/>
      <c r="TOJ7" s="144"/>
      <c r="TOK7" s="140"/>
      <c r="TOL7" s="141"/>
      <c r="TOM7" s="142"/>
      <c r="TON7" s="143"/>
      <c r="TOO7" s="144"/>
      <c r="TOP7" s="144"/>
      <c r="TOQ7" s="140"/>
      <c r="TOR7" s="141"/>
      <c r="TOS7" s="142"/>
      <c r="TOT7" s="143"/>
      <c r="TOU7" s="144"/>
      <c r="TOV7" s="144"/>
      <c r="TOW7" s="140"/>
      <c r="TOX7" s="141"/>
      <c r="TOY7" s="142"/>
      <c r="TOZ7" s="143"/>
      <c r="TPA7" s="144"/>
      <c r="TPB7" s="144"/>
      <c r="TPC7" s="140"/>
      <c r="TPD7" s="141"/>
      <c r="TPE7" s="142"/>
      <c r="TPF7" s="143"/>
      <c r="TPG7" s="144"/>
      <c r="TPH7" s="144"/>
      <c r="TPI7" s="140"/>
      <c r="TPJ7" s="141"/>
      <c r="TPK7" s="142"/>
      <c r="TPL7" s="143"/>
      <c r="TPM7" s="144"/>
      <c r="TPN7" s="144"/>
      <c r="TPO7" s="140"/>
      <c r="TPP7" s="141"/>
      <c r="TPQ7" s="142"/>
      <c r="TPR7" s="143"/>
      <c r="TPS7" s="144"/>
      <c r="TPT7" s="144"/>
      <c r="TPU7" s="140"/>
      <c r="TPV7" s="141"/>
      <c r="TPW7" s="142"/>
      <c r="TPX7" s="143"/>
      <c r="TPY7" s="144"/>
      <c r="TPZ7" s="144"/>
      <c r="TQA7" s="140"/>
      <c r="TQB7" s="141"/>
      <c r="TQC7" s="142"/>
      <c r="TQD7" s="143"/>
      <c r="TQE7" s="144"/>
      <c r="TQF7" s="144"/>
      <c r="TQG7" s="140"/>
      <c r="TQH7" s="141"/>
      <c r="TQI7" s="142"/>
      <c r="TQJ7" s="143"/>
      <c r="TQK7" s="144"/>
      <c r="TQL7" s="144"/>
      <c r="TQM7" s="140"/>
      <c r="TQN7" s="141"/>
      <c r="TQO7" s="142"/>
      <c r="TQP7" s="143"/>
      <c r="TQQ7" s="144"/>
      <c r="TQR7" s="144"/>
      <c r="TQS7" s="140"/>
      <c r="TQT7" s="141"/>
      <c r="TQU7" s="142"/>
      <c r="TQV7" s="143"/>
      <c r="TQW7" s="144"/>
      <c r="TQX7" s="144"/>
      <c r="TQY7" s="140"/>
      <c r="TQZ7" s="141"/>
      <c r="TRA7" s="142"/>
      <c r="TRB7" s="143"/>
      <c r="TRC7" s="144"/>
      <c r="TRD7" s="144"/>
      <c r="TRE7" s="140"/>
      <c r="TRF7" s="141"/>
      <c r="TRG7" s="142"/>
      <c r="TRH7" s="143"/>
      <c r="TRI7" s="144"/>
      <c r="TRJ7" s="144"/>
      <c r="TRK7" s="140"/>
      <c r="TRL7" s="141"/>
      <c r="TRM7" s="142"/>
      <c r="TRN7" s="143"/>
      <c r="TRO7" s="144"/>
      <c r="TRP7" s="144"/>
      <c r="TRQ7" s="140"/>
      <c r="TRR7" s="141"/>
      <c r="TRS7" s="142"/>
      <c r="TRT7" s="143"/>
      <c r="TRU7" s="144"/>
      <c r="TRV7" s="144"/>
      <c r="TRW7" s="140"/>
      <c r="TRX7" s="141"/>
      <c r="TRY7" s="142"/>
      <c r="TRZ7" s="143"/>
      <c r="TSA7" s="144"/>
      <c r="TSB7" s="144"/>
      <c r="TSC7" s="140"/>
      <c r="TSD7" s="141"/>
      <c r="TSE7" s="142"/>
      <c r="TSF7" s="143"/>
      <c r="TSG7" s="144"/>
      <c r="TSH7" s="144"/>
      <c r="TSI7" s="140"/>
      <c r="TSJ7" s="141"/>
      <c r="TSK7" s="142"/>
      <c r="TSL7" s="143"/>
      <c r="TSM7" s="144"/>
      <c r="TSN7" s="144"/>
      <c r="TSO7" s="140"/>
      <c r="TSP7" s="141"/>
      <c r="TSQ7" s="142"/>
      <c r="TSR7" s="143"/>
      <c r="TSS7" s="144"/>
      <c r="TST7" s="144"/>
      <c r="TSU7" s="140"/>
      <c r="TSV7" s="141"/>
      <c r="TSW7" s="142"/>
      <c r="TSX7" s="143"/>
      <c r="TSY7" s="144"/>
      <c r="TSZ7" s="144"/>
      <c r="TTA7" s="140"/>
      <c r="TTB7" s="141"/>
      <c r="TTC7" s="142"/>
      <c r="TTD7" s="143"/>
      <c r="TTE7" s="144"/>
      <c r="TTF7" s="144"/>
      <c r="TTG7" s="140"/>
      <c r="TTH7" s="141"/>
      <c r="TTI7" s="142"/>
      <c r="TTJ7" s="143"/>
      <c r="TTK7" s="144"/>
      <c r="TTL7" s="144"/>
      <c r="TTM7" s="140"/>
      <c r="TTN7" s="141"/>
      <c r="TTO7" s="142"/>
      <c r="TTP7" s="143"/>
      <c r="TTQ7" s="144"/>
      <c r="TTR7" s="144"/>
      <c r="TTS7" s="140"/>
      <c r="TTT7" s="141"/>
      <c r="TTU7" s="142"/>
      <c r="TTV7" s="143"/>
      <c r="TTW7" s="144"/>
      <c r="TTX7" s="144"/>
      <c r="TTY7" s="140"/>
      <c r="TTZ7" s="141"/>
      <c r="TUA7" s="142"/>
      <c r="TUB7" s="143"/>
      <c r="TUC7" s="144"/>
      <c r="TUD7" s="144"/>
      <c r="TUE7" s="140"/>
      <c r="TUF7" s="141"/>
      <c r="TUG7" s="142"/>
      <c r="TUH7" s="143"/>
      <c r="TUI7" s="144"/>
      <c r="TUJ7" s="144"/>
      <c r="TUK7" s="140"/>
      <c r="TUL7" s="141"/>
      <c r="TUM7" s="142"/>
      <c r="TUN7" s="143"/>
      <c r="TUO7" s="144"/>
      <c r="TUP7" s="144"/>
      <c r="TUQ7" s="140"/>
      <c r="TUR7" s="141"/>
      <c r="TUS7" s="142"/>
      <c r="TUT7" s="143"/>
      <c r="TUU7" s="144"/>
      <c r="TUV7" s="144"/>
      <c r="TUW7" s="140"/>
      <c r="TUX7" s="141"/>
      <c r="TUY7" s="142"/>
      <c r="TUZ7" s="143"/>
      <c r="TVA7" s="144"/>
      <c r="TVB7" s="144"/>
      <c r="TVC7" s="140"/>
      <c r="TVD7" s="141"/>
      <c r="TVE7" s="142"/>
      <c r="TVF7" s="143"/>
      <c r="TVG7" s="144"/>
      <c r="TVH7" s="144"/>
      <c r="TVI7" s="140"/>
      <c r="TVJ7" s="141"/>
      <c r="TVK7" s="142"/>
      <c r="TVL7" s="143"/>
      <c r="TVM7" s="144"/>
      <c r="TVN7" s="144"/>
      <c r="TVO7" s="140"/>
      <c r="TVP7" s="141"/>
      <c r="TVQ7" s="142"/>
      <c r="TVR7" s="143"/>
      <c r="TVS7" s="144"/>
      <c r="TVT7" s="144"/>
      <c r="TVU7" s="140"/>
      <c r="TVV7" s="141"/>
      <c r="TVW7" s="142"/>
      <c r="TVX7" s="143"/>
      <c r="TVY7" s="144"/>
      <c r="TVZ7" s="144"/>
      <c r="TWA7" s="140"/>
      <c r="TWB7" s="141"/>
      <c r="TWC7" s="142"/>
      <c r="TWD7" s="143"/>
      <c r="TWE7" s="144"/>
      <c r="TWF7" s="144"/>
      <c r="TWG7" s="140"/>
      <c r="TWH7" s="141"/>
      <c r="TWI7" s="142"/>
      <c r="TWJ7" s="143"/>
      <c r="TWK7" s="144"/>
      <c r="TWL7" s="144"/>
      <c r="TWM7" s="140"/>
      <c r="TWN7" s="141"/>
      <c r="TWO7" s="142"/>
      <c r="TWP7" s="143"/>
      <c r="TWQ7" s="144"/>
      <c r="TWR7" s="144"/>
      <c r="TWS7" s="140"/>
      <c r="TWT7" s="141"/>
      <c r="TWU7" s="142"/>
      <c r="TWV7" s="143"/>
      <c r="TWW7" s="144"/>
      <c r="TWX7" s="144"/>
      <c r="TWY7" s="140"/>
      <c r="TWZ7" s="141"/>
      <c r="TXA7" s="142"/>
      <c r="TXB7" s="143"/>
      <c r="TXC7" s="144"/>
      <c r="TXD7" s="144"/>
      <c r="TXE7" s="140"/>
      <c r="TXF7" s="141"/>
      <c r="TXG7" s="142"/>
      <c r="TXH7" s="143"/>
      <c r="TXI7" s="144"/>
      <c r="TXJ7" s="144"/>
      <c r="TXK7" s="140"/>
      <c r="TXL7" s="141"/>
      <c r="TXM7" s="142"/>
      <c r="TXN7" s="143"/>
      <c r="TXO7" s="144"/>
      <c r="TXP7" s="144"/>
      <c r="TXQ7" s="140"/>
      <c r="TXR7" s="141"/>
      <c r="TXS7" s="142"/>
      <c r="TXT7" s="143"/>
      <c r="TXU7" s="144"/>
      <c r="TXV7" s="144"/>
      <c r="TXW7" s="140"/>
      <c r="TXX7" s="141"/>
      <c r="TXY7" s="142"/>
      <c r="TXZ7" s="143"/>
      <c r="TYA7" s="144"/>
      <c r="TYB7" s="144"/>
      <c r="TYC7" s="140"/>
      <c r="TYD7" s="141"/>
      <c r="TYE7" s="142"/>
      <c r="TYF7" s="143"/>
      <c r="TYG7" s="144"/>
      <c r="TYH7" s="144"/>
      <c r="TYI7" s="140"/>
      <c r="TYJ7" s="141"/>
      <c r="TYK7" s="142"/>
      <c r="TYL7" s="143"/>
      <c r="TYM7" s="144"/>
      <c r="TYN7" s="144"/>
      <c r="TYO7" s="140"/>
      <c r="TYP7" s="141"/>
      <c r="TYQ7" s="142"/>
      <c r="TYR7" s="143"/>
      <c r="TYS7" s="144"/>
      <c r="TYT7" s="144"/>
      <c r="TYU7" s="140"/>
      <c r="TYV7" s="141"/>
      <c r="TYW7" s="142"/>
      <c r="TYX7" s="143"/>
      <c r="TYY7" s="144"/>
      <c r="TYZ7" s="144"/>
      <c r="TZA7" s="140"/>
      <c r="TZB7" s="141"/>
      <c r="TZC7" s="142"/>
      <c r="TZD7" s="143"/>
      <c r="TZE7" s="144"/>
      <c r="TZF7" s="144"/>
      <c r="TZG7" s="140"/>
      <c r="TZH7" s="141"/>
      <c r="TZI7" s="142"/>
      <c r="TZJ7" s="143"/>
      <c r="TZK7" s="144"/>
      <c r="TZL7" s="144"/>
      <c r="TZM7" s="140"/>
      <c r="TZN7" s="141"/>
      <c r="TZO7" s="142"/>
      <c r="TZP7" s="143"/>
      <c r="TZQ7" s="144"/>
      <c r="TZR7" s="144"/>
      <c r="TZS7" s="140"/>
      <c r="TZT7" s="141"/>
      <c r="TZU7" s="142"/>
      <c r="TZV7" s="143"/>
      <c r="TZW7" s="144"/>
      <c r="TZX7" s="144"/>
      <c r="TZY7" s="140"/>
      <c r="TZZ7" s="141"/>
      <c r="UAA7" s="142"/>
      <c r="UAB7" s="143"/>
      <c r="UAC7" s="144"/>
      <c r="UAD7" s="144"/>
      <c r="UAE7" s="140"/>
      <c r="UAF7" s="141"/>
      <c r="UAG7" s="142"/>
      <c r="UAH7" s="143"/>
      <c r="UAI7" s="144"/>
      <c r="UAJ7" s="144"/>
      <c r="UAK7" s="140"/>
      <c r="UAL7" s="141"/>
      <c r="UAM7" s="142"/>
      <c r="UAN7" s="143"/>
      <c r="UAO7" s="144"/>
      <c r="UAP7" s="144"/>
      <c r="UAQ7" s="140"/>
      <c r="UAR7" s="141"/>
      <c r="UAS7" s="142"/>
      <c r="UAT7" s="143"/>
      <c r="UAU7" s="144"/>
      <c r="UAV7" s="144"/>
      <c r="UAW7" s="140"/>
      <c r="UAX7" s="141"/>
      <c r="UAY7" s="142"/>
      <c r="UAZ7" s="143"/>
      <c r="UBA7" s="144"/>
      <c r="UBB7" s="144"/>
      <c r="UBC7" s="140"/>
      <c r="UBD7" s="141"/>
      <c r="UBE7" s="142"/>
      <c r="UBF7" s="143"/>
      <c r="UBG7" s="144"/>
      <c r="UBH7" s="144"/>
      <c r="UBI7" s="140"/>
      <c r="UBJ7" s="141"/>
      <c r="UBK7" s="142"/>
      <c r="UBL7" s="143"/>
      <c r="UBM7" s="144"/>
      <c r="UBN7" s="144"/>
      <c r="UBO7" s="140"/>
      <c r="UBP7" s="141"/>
      <c r="UBQ7" s="142"/>
      <c r="UBR7" s="143"/>
      <c r="UBS7" s="144"/>
      <c r="UBT7" s="144"/>
      <c r="UBU7" s="140"/>
      <c r="UBV7" s="141"/>
      <c r="UBW7" s="142"/>
      <c r="UBX7" s="143"/>
      <c r="UBY7" s="144"/>
      <c r="UBZ7" s="144"/>
      <c r="UCA7" s="140"/>
      <c r="UCB7" s="141"/>
      <c r="UCC7" s="142"/>
      <c r="UCD7" s="143"/>
      <c r="UCE7" s="144"/>
      <c r="UCF7" s="144"/>
      <c r="UCG7" s="140"/>
      <c r="UCH7" s="141"/>
      <c r="UCI7" s="142"/>
      <c r="UCJ7" s="143"/>
      <c r="UCK7" s="144"/>
      <c r="UCL7" s="144"/>
      <c r="UCM7" s="140"/>
      <c r="UCN7" s="141"/>
      <c r="UCO7" s="142"/>
      <c r="UCP7" s="143"/>
      <c r="UCQ7" s="144"/>
      <c r="UCR7" s="144"/>
      <c r="UCS7" s="140"/>
      <c r="UCT7" s="141"/>
      <c r="UCU7" s="142"/>
      <c r="UCV7" s="143"/>
      <c r="UCW7" s="144"/>
      <c r="UCX7" s="144"/>
      <c r="UCY7" s="140"/>
      <c r="UCZ7" s="141"/>
      <c r="UDA7" s="142"/>
      <c r="UDB7" s="143"/>
      <c r="UDC7" s="144"/>
      <c r="UDD7" s="144"/>
      <c r="UDE7" s="140"/>
      <c r="UDF7" s="141"/>
      <c r="UDG7" s="142"/>
      <c r="UDH7" s="143"/>
      <c r="UDI7" s="144"/>
      <c r="UDJ7" s="144"/>
      <c r="UDK7" s="140"/>
      <c r="UDL7" s="141"/>
      <c r="UDM7" s="142"/>
      <c r="UDN7" s="143"/>
      <c r="UDO7" s="144"/>
      <c r="UDP7" s="144"/>
      <c r="UDQ7" s="140"/>
      <c r="UDR7" s="141"/>
      <c r="UDS7" s="142"/>
      <c r="UDT7" s="143"/>
      <c r="UDU7" s="144"/>
      <c r="UDV7" s="144"/>
      <c r="UDW7" s="140"/>
      <c r="UDX7" s="141"/>
      <c r="UDY7" s="142"/>
      <c r="UDZ7" s="143"/>
      <c r="UEA7" s="144"/>
      <c r="UEB7" s="144"/>
      <c r="UEC7" s="140"/>
      <c r="UED7" s="141"/>
      <c r="UEE7" s="142"/>
      <c r="UEF7" s="143"/>
      <c r="UEG7" s="144"/>
      <c r="UEH7" s="144"/>
      <c r="UEI7" s="140"/>
      <c r="UEJ7" s="141"/>
      <c r="UEK7" s="142"/>
      <c r="UEL7" s="143"/>
      <c r="UEM7" s="144"/>
      <c r="UEN7" s="144"/>
      <c r="UEO7" s="140"/>
      <c r="UEP7" s="141"/>
      <c r="UEQ7" s="142"/>
      <c r="UER7" s="143"/>
      <c r="UES7" s="144"/>
      <c r="UET7" s="144"/>
      <c r="UEU7" s="140"/>
      <c r="UEV7" s="141"/>
      <c r="UEW7" s="142"/>
      <c r="UEX7" s="143"/>
      <c r="UEY7" s="144"/>
      <c r="UEZ7" s="144"/>
      <c r="UFA7" s="140"/>
      <c r="UFB7" s="141"/>
      <c r="UFC7" s="142"/>
      <c r="UFD7" s="143"/>
      <c r="UFE7" s="144"/>
      <c r="UFF7" s="144"/>
      <c r="UFG7" s="140"/>
      <c r="UFH7" s="141"/>
      <c r="UFI7" s="142"/>
      <c r="UFJ7" s="143"/>
      <c r="UFK7" s="144"/>
      <c r="UFL7" s="144"/>
      <c r="UFM7" s="140"/>
      <c r="UFN7" s="141"/>
      <c r="UFO7" s="142"/>
      <c r="UFP7" s="143"/>
      <c r="UFQ7" s="144"/>
      <c r="UFR7" s="144"/>
      <c r="UFS7" s="140"/>
      <c r="UFT7" s="141"/>
      <c r="UFU7" s="142"/>
      <c r="UFV7" s="143"/>
      <c r="UFW7" s="144"/>
      <c r="UFX7" s="144"/>
      <c r="UFY7" s="140"/>
      <c r="UFZ7" s="141"/>
      <c r="UGA7" s="142"/>
      <c r="UGB7" s="143"/>
      <c r="UGC7" s="144"/>
      <c r="UGD7" s="144"/>
      <c r="UGE7" s="140"/>
      <c r="UGF7" s="141"/>
      <c r="UGG7" s="142"/>
      <c r="UGH7" s="143"/>
      <c r="UGI7" s="144"/>
      <c r="UGJ7" s="144"/>
      <c r="UGK7" s="140"/>
      <c r="UGL7" s="141"/>
      <c r="UGM7" s="142"/>
      <c r="UGN7" s="143"/>
      <c r="UGO7" s="144"/>
      <c r="UGP7" s="144"/>
      <c r="UGQ7" s="140"/>
      <c r="UGR7" s="141"/>
      <c r="UGS7" s="142"/>
      <c r="UGT7" s="143"/>
      <c r="UGU7" s="144"/>
      <c r="UGV7" s="144"/>
      <c r="UGW7" s="140"/>
      <c r="UGX7" s="141"/>
      <c r="UGY7" s="142"/>
      <c r="UGZ7" s="143"/>
      <c r="UHA7" s="144"/>
      <c r="UHB7" s="144"/>
      <c r="UHC7" s="140"/>
      <c r="UHD7" s="141"/>
      <c r="UHE7" s="142"/>
      <c r="UHF7" s="143"/>
      <c r="UHG7" s="144"/>
      <c r="UHH7" s="144"/>
      <c r="UHI7" s="140"/>
      <c r="UHJ7" s="141"/>
      <c r="UHK7" s="142"/>
      <c r="UHL7" s="143"/>
      <c r="UHM7" s="144"/>
      <c r="UHN7" s="144"/>
      <c r="UHO7" s="140"/>
      <c r="UHP7" s="141"/>
      <c r="UHQ7" s="142"/>
      <c r="UHR7" s="143"/>
      <c r="UHS7" s="144"/>
      <c r="UHT7" s="144"/>
      <c r="UHU7" s="140"/>
      <c r="UHV7" s="141"/>
      <c r="UHW7" s="142"/>
      <c r="UHX7" s="143"/>
      <c r="UHY7" s="144"/>
      <c r="UHZ7" s="144"/>
      <c r="UIA7" s="140"/>
      <c r="UIB7" s="141"/>
      <c r="UIC7" s="142"/>
      <c r="UID7" s="143"/>
      <c r="UIE7" s="144"/>
      <c r="UIF7" s="144"/>
      <c r="UIG7" s="140"/>
      <c r="UIH7" s="141"/>
      <c r="UII7" s="142"/>
      <c r="UIJ7" s="143"/>
      <c r="UIK7" s="144"/>
      <c r="UIL7" s="144"/>
      <c r="UIM7" s="140"/>
      <c r="UIN7" s="141"/>
      <c r="UIO7" s="142"/>
      <c r="UIP7" s="143"/>
      <c r="UIQ7" s="144"/>
      <c r="UIR7" s="144"/>
      <c r="UIS7" s="140"/>
      <c r="UIT7" s="141"/>
      <c r="UIU7" s="142"/>
      <c r="UIV7" s="143"/>
      <c r="UIW7" s="144"/>
      <c r="UIX7" s="144"/>
      <c r="UIY7" s="140"/>
      <c r="UIZ7" s="141"/>
      <c r="UJA7" s="142"/>
      <c r="UJB7" s="143"/>
      <c r="UJC7" s="144"/>
      <c r="UJD7" s="144"/>
      <c r="UJE7" s="140"/>
      <c r="UJF7" s="141"/>
      <c r="UJG7" s="142"/>
      <c r="UJH7" s="143"/>
      <c r="UJI7" s="144"/>
      <c r="UJJ7" s="144"/>
      <c r="UJK7" s="140"/>
      <c r="UJL7" s="141"/>
      <c r="UJM7" s="142"/>
      <c r="UJN7" s="143"/>
      <c r="UJO7" s="144"/>
      <c r="UJP7" s="144"/>
      <c r="UJQ7" s="140"/>
      <c r="UJR7" s="141"/>
      <c r="UJS7" s="142"/>
      <c r="UJT7" s="143"/>
      <c r="UJU7" s="144"/>
      <c r="UJV7" s="144"/>
      <c r="UJW7" s="140"/>
      <c r="UJX7" s="141"/>
      <c r="UJY7" s="142"/>
      <c r="UJZ7" s="143"/>
      <c r="UKA7" s="144"/>
      <c r="UKB7" s="144"/>
      <c r="UKC7" s="140"/>
      <c r="UKD7" s="141"/>
      <c r="UKE7" s="142"/>
      <c r="UKF7" s="143"/>
      <c r="UKG7" s="144"/>
      <c r="UKH7" s="144"/>
      <c r="UKI7" s="140"/>
      <c r="UKJ7" s="141"/>
      <c r="UKK7" s="142"/>
      <c r="UKL7" s="143"/>
      <c r="UKM7" s="144"/>
      <c r="UKN7" s="144"/>
      <c r="UKO7" s="140"/>
      <c r="UKP7" s="141"/>
      <c r="UKQ7" s="142"/>
      <c r="UKR7" s="143"/>
      <c r="UKS7" s="144"/>
      <c r="UKT7" s="144"/>
      <c r="UKU7" s="140"/>
      <c r="UKV7" s="141"/>
      <c r="UKW7" s="142"/>
      <c r="UKX7" s="143"/>
      <c r="UKY7" s="144"/>
      <c r="UKZ7" s="144"/>
      <c r="ULA7" s="140"/>
      <c r="ULB7" s="141"/>
      <c r="ULC7" s="142"/>
      <c r="ULD7" s="143"/>
      <c r="ULE7" s="144"/>
      <c r="ULF7" s="144"/>
      <c r="ULG7" s="140"/>
      <c r="ULH7" s="141"/>
      <c r="ULI7" s="142"/>
      <c r="ULJ7" s="143"/>
      <c r="ULK7" s="144"/>
      <c r="ULL7" s="144"/>
      <c r="ULM7" s="140"/>
      <c r="ULN7" s="141"/>
      <c r="ULO7" s="142"/>
      <c r="ULP7" s="143"/>
      <c r="ULQ7" s="144"/>
      <c r="ULR7" s="144"/>
      <c r="ULS7" s="140"/>
      <c r="ULT7" s="141"/>
      <c r="ULU7" s="142"/>
      <c r="ULV7" s="143"/>
      <c r="ULW7" s="144"/>
      <c r="ULX7" s="144"/>
      <c r="ULY7" s="140"/>
      <c r="ULZ7" s="141"/>
      <c r="UMA7" s="142"/>
      <c r="UMB7" s="143"/>
      <c r="UMC7" s="144"/>
      <c r="UMD7" s="144"/>
      <c r="UME7" s="140"/>
      <c r="UMF7" s="141"/>
      <c r="UMG7" s="142"/>
      <c r="UMH7" s="143"/>
      <c r="UMI7" s="144"/>
      <c r="UMJ7" s="144"/>
      <c r="UMK7" s="140"/>
      <c r="UML7" s="141"/>
      <c r="UMM7" s="142"/>
      <c r="UMN7" s="143"/>
      <c r="UMO7" s="144"/>
      <c r="UMP7" s="144"/>
      <c r="UMQ7" s="140"/>
      <c r="UMR7" s="141"/>
      <c r="UMS7" s="142"/>
      <c r="UMT7" s="143"/>
      <c r="UMU7" s="144"/>
      <c r="UMV7" s="144"/>
      <c r="UMW7" s="140"/>
      <c r="UMX7" s="141"/>
      <c r="UMY7" s="142"/>
      <c r="UMZ7" s="143"/>
      <c r="UNA7" s="144"/>
      <c r="UNB7" s="144"/>
      <c r="UNC7" s="140"/>
      <c r="UND7" s="141"/>
      <c r="UNE7" s="142"/>
      <c r="UNF7" s="143"/>
      <c r="UNG7" s="144"/>
      <c r="UNH7" s="144"/>
      <c r="UNI7" s="140"/>
      <c r="UNJ7" s="141"/>
      <c r="UNK7" s="142"/>
      <c r="UNL7" s="143"/>
      <c r="UNM7" s="144"/>
      <c r="UNN7" s="144"/>
      <c r="UNO7" s="140"/>
      <c r="UNP7" s="141"/>
      <c r="UNQ7" s="142"/>
      <c r="UNR7" s="143"/>
      <c r="UNS7" s="144"/>
      <c r="UNT7" s="144"/>
      <c r="UNU7" s="140"/>
      <c r="UNV7" s="141"/>
      <c r="UNW7" s="142"/>
      <c r="UNX7" s="143"/>
      <c r="UNY7" s="144"/>
      <c r="UNZ7" s="144"/>
      <c r="UOA7" s="140"/>
      <c r="UOB7" s="141"/>
      <c r="UOC7" s="142"/>
      <c r="UOD7" s="143"/>
      <c r="UOE7" s="144"/>
      <c r="UOF7" s="144"/>
      <c r="UOG7" s="140"/>
      <c r="UOH7" s="141"/>
      <c r="UOI7" s="142"/>
      <c r="UOJ7" s="143"/>
      <c r="UOK7" s="144"/>
      <c r="UOL7" s="144"/>
      <c r="UOM7" s="140"/>
      <c r="UON7" s="141"/>
      <c r="UOO7" s="142"/>
      <c r="UOP7" s="143"/>
      <c r="UOQ7" s="144"/>
      <c r="UOR7" s="144"/>
      <c r="UOS7" s="140"/>
      <c r="UOT7" s="141"/>
      <c r="UOU7" s="142"/>
      <c r="UOV7" s="143"/>
      <c r="UOW7" s="144"/>
      <c r="UOX7" s="144"/>
      <c r="UOY7" s="140"/>
      <c r="UOZ7" s="141"/>
      <c r="UPA7" s="142"/>
      <c r="UPB7" s="143"/>
      <c r="UPC7" s="144"/>
      <c r="UPD7" s="144"/>
      <c r="UPE7" s="140"/>
      <c r="UPF7" s="141"/>
      <c r="UPG7" s="142"/>
      <c r="UPH7" s="143"/>
      <c r="UPI7" s="144"/>
      <c r="UPJ7" s="144"/>
      <c r="UPK7" s="140"/>
      <c r="UPL7" s="141"/>
      <c r="UPM7" s="142"/>
      <c r="UPN7" s="143"/>
      <c r="UPO7" s="144"/>
      <c r="UPP7" s="144"/>
      <c r="UPQ7" s="140"/>
      <c r="UPR7" s="141"/>
      <c r="UPS7" s="142"/>
      <c r="UPT7" s="143"/>
      <c r="UPU7" s="144"/>
      <c r="UPV7" s="144"/>
      <c r="UPW7" s="140"/>
      <c r="UPX7" s="141"/>
      <c r="UPY7" s="142"/>
      <c r="UPZ7" s="143"/>
      <c r="UQA7" s="144"/>
      <c r="UQB7" s="144"/>
      <c r="UQC7" s="140"/>
      <c r="UQD7" s="141"/>
      <c r="UQE7" s="142"/>
      <c r="UQF7" s="143"/>
      <c r="UQG7" s="144"/>
      <c r="UQH7" s="144"/>
      <c r="UQI7" s="140"/>
      <c r="UQJ7" s="141"/>
      <c r="UQK7" s="142"/>
      <c r="UQL7" s="143"/>
      <c r="UQM7" s="144"/>
      <c r="UQN7" s="144"/>
      <c r="UQO7" s="140"/>
      <c r="UQP7" s="141"/>
      <c r="UQQ7" s="142"/>
      <c r="UQR7" s="143"/>
      <c r="UQS7" s="144"/>
      <c r="UQT7" s="144"/>
      <c r="UQU7" s="140"/>
      <c r="UQV7" s="141"/>
      <c r="UQW7" s="142"/>
      <c r="UQX7" s="143"/>
      <c r="UQY7" s="144"/>
      <c r="UQZ7" s="144"/>
      <c r="URA7" s="140"/>
      <c r="URB7" s="141"/>
      <c r="URC7" s="142"/>
      <c r="URD7" s="143"/>
      <c r="URE7" s="144"/>
      <c r="URF7" s="144"/>
      <c r="URG7" s="140"/>
      <c r="URH7" s="141"/>
      <c r="URI7" s="142"/>
      <c r="URJ7" s="143"/>
      <c r="URK7" s="144"/>
      <c r="URL7" s="144"/>
      <c r="URM7" s="140"/>
      <c r="URN7" s="141"/>
      <c r="URO7" s="142"/>
      <c r="URP7" s="143"/>
      <c r="URQ7" s="144"/>
      <c r="URR7" s="144"/>
      <c r="URS7" s="140"/>
      <c r="URT7" s="141"/>
      <c r="URU7" s="142"/>
      <c r="URV7" s="143"/>
      <c r="URW7" s="144"/>
      <c r="URX7" s="144"/>
      <c r="URY7" s="140"/>
      <c r="URZ7" s="141"/>
      <c r="USA7" s="142"/>
      <c r="USB7" s="143"/>
      <c r="USC7" s="144"/>
      <c r="USD7" s="144"/>
      <c r="USE7" s="140"/>
      <c r="USF7" s="141"/>
      <c r="USG7" s="142"/>
      <c r="USH7" s="143"/>
      <c r="USI7" s="144"/>
      <c r="USJ7" s="144"/>
      <c r="USK7" s="140"/>
      <c r="USL7" s="141"/>
      <c r="USM7" s="142"/>
      <c r="USN7" s="143"/>
      <c r="USO7" s="144"/>
      <c r="USP7" s="144"/>
      <c r="USQ7" s="140"/>
      <c r="USR7" s="141"/>
      <c r="USS7" s="142"/>
      <c r="UST7" s="143"/>
      <c r="USU7" s="144"/>
      <c r="USV7" s="144"/>
      <c r="USW7" s="140"/>
      <c r="USX7" s="141"/>
      <c r="USY7" s="142"/>
      <c r="USZ7" s="143"/>
      <c r="UTA7" s="144"/>
      <c r="UTB7" s="144"/>
      <c r="UTC7" s="140"/>
      <c r="UTD7" s="141"/>
      <c r="UTE7" s="142"/>
      <c r="UTF7" s="143"/>
      <c r="UTG7" s="144"/>
      <c r="UTH7" s="144"/>
      <c r="UTI7" s="140"/>
      <c r="UTJ7" s="141"/>
      <c r="UTK7" s="142"/>
      <c r="UTL7" s="143"/>
      <c r="UTM7" s="144"/>
      <c r="UTN7" s="144"/>
      <c r="UTO7" s="140"/>
      <c r="UTP7" s="141"/>
      <c r="UTQ7" s="142"/>
      <c r="UTR7" s="143"/>
      <c r="UTS7" s="144"/>
      <c r="UTT7" s="144"/>
      <c r="UTU7" s="140"/>
      <c r="UTV7" s="141"/>
      <c r="UTW7" s="142"/>
      <c r="UTX7" s="143"/>
      <c r="UTY7" s="144"/>
      <c r="UTZ7" s="144"/>
      <c r="UUA7" s="140"/>
      <c r="UUB7" s="141"/>
      <c r="UUC7" s="142"/>
      <c r="UUD7" s="143"/>
      <c r="UUE7" s="144"/>
      <c r="UUF7" s="144"/>
      <c r="UUG7" s="140"/>
      <c r="UUH7" s="141"/>
      <c r="UUI7" s="142"/>
      <c r="UUJ7" s="143"/>
      <c r="UUK7" s="144"/>
      <c r="UUL7" s="144"/>
      <c r="UUM7" s="140"/>
      <c r="UUN7" s="141"/>
      <c r="UUO7" s="142"/>
      <c r="UUP7" s="143"/>
      <c r="UUQ7" s="144"/>
      <c r="UUR7" s="144"/>
      <c r="UUS7" s="140"/>
      <c r="UUT7" s="141"/>
      <c r="UUU7" s="142"/>
      <c r="UUV7" s="143"/>
      <c r="UUW7" s="144"/>
      <c r="UUX7" s="144"/>
      <c r="UUY7" s="140"/>
      <c r="UUZ7" s="141"/>
      <c r="UVA7" s="142"/>
      <c r="UVB7" s="143"/>
      <c r="UVC7" s="144"/>
      <c r="UVD7" s="144"/>
      <c r="UVE7" s="140"/>
      <c r="UVF7" s="141"/>
      <c r="UVG7" s="142"/>
      <c r="UVH7" s="143"/>
      <c r="UVI7" s="144"/>
      <c r="UVJ7" s="144"/>
      <c r="UVK7" s="140"/>
      <c r="UVL7" s="141"/>
      <c r="UVM7" s="142"/>
      <c r="UVN7" s="143"/>
      <c r="UVO7" s="144"/>
      <c r="UVP7" s="144"/>
      <c r="UVQ7" s="140"/>
      <c r="UVR7" s="141"/>
      <c r="UVS7" s="142"/>
      <c r="UVT7" s="143"/>
      <c r="UVU7" s="144"/>
      <c r="UVV7" s="144"/>
      <c r="UVW7" s="140"/>
      <c r="UVX7" s="141"/>
      <c r="UVY7" s="142"/>
      <c r="UVZ7" s="143"/>
      <c r="UWA7" s="144"/>
      <c r="UWB7" s="144"/>
      <c r="UWC7" s="140"/>
      <c r="UWD7" s="141"/>
      <c r="UWE7" s="142"/>
      <c r="UWF7" s="143"/>
      <c r="UWG7" s="144"/>
      <c r="UWH7" s="144"/>
      <c r="UWI7" s="140"/>
      <c r="UWJ7" s="141"/>
      <c r="UWK7" s="142"/>
      <c r="UWL7" s="143"/>
      <c r="UWM7" s="144"/>
      <c r="UWN7" s="144"/>
      <c r="UWO7" s="140"/>
      <c r="UWP7" s="141"/>
      <c r="UWQ7" s="142"/>
      <c r="UWR7" s="143"/>
      <c r="UWS7" s="144"/>
      <c r="UWT7" s="144"/>
      <c r="UWU7" s="140"/>
      <c r="UWV7" s="141"/>
      <c r="UWW7" s="142"/>
      <c r="UWX7" s="143"/>
      <c r="UWY7" s="144"/>
      <c r="UWZ7" s="144"/>
      <c r="UXA7" s="140"/>
      <c r="UXB7" s="141"/>
      <c r="UXC7" s="142"/>
      <c r="UXD7" s="143"/>
      <c r="UXE7" s="144"/>
      <c r="UXF7" s="144"/>
      <c r="UXG7" s="140"/>
      <c r="UXH7" s="141"/>
      <c r="UXI7" s="142"/>
      <c r="UXJ7" s="143"/>
      <c r="UXK7" s="144"/>
      <c r="UXL7" s="144"/>
      <c r="UXM7" s="140"/>
      <c r="UXN7" s="141"/>
      <c r="UXO7" s="142"/>
      <c r="UXP7" s="143"/>
      <c r="UXQ7" s="144"/>
      <c r="UXR7" s="144"/>
      <c r="UXS7" s="140"/>
      <c r="UXT7" s="141"/>
      <c r="UXU7" s="142"/>
      <c r="UXV7" s="143"/>
      <c r="UXW7" s="144"/>
      <c r="UXX7" s="144"/>
      <c r="UXY7" s="140"/>
      <c r="UXZ7" s="141"/>
      <c r="UYA7" s="142"/>
      <c r="UYB7" s="143"/>
      <c r="UYC7" s="144"/>
      <c r="UYD7" s="144"/>
      <c r="UYE7" s="140"/>
      <c r="UYF7" s="141"/>
      <c r="UYG7" s="142"/>
      <c r="UYH7" s="143"/>
      <c r="UYI7" s="144"/>
      <c r="UYJ7" s="144"/>
      <c r="UYK7" s="140"/>
      <c r="UYL7" s="141"/>
      <c r="UYM7" s="142"/>
      <c r="UYN7" s="143"/>
      <c r="UYO7" s="144"/>
      <c r="UYP7" s="144"/>
      <c r="UYQ7" s="140"/>
      <c r="UYR7" s="141"/>
      <c r="UYS7" s="142"/>
      <c r="UYT7" s="143"/>
      <c r="UYU7" s="144"/>
      <c r="UYV7" s="144"/>
      <c r="UYW7" s="140"/>
      <c r="UYX7" s="141"/>
      <c r="UYY7" s="142"/>
      <c r="UYZ7" s="143"/>
      <c r="UZA7" s="144"/>
      <c r="UZB7" s="144"/>
      <c r="UZC7" s="140"/>
      <c r="UZD7" s="141"/>
      <c r="UZE7" s="142"/>
      <c r="UZF7" s="143"/>
      <c r="UZG7" s="144"/>
      <c r="UZH7" s="144"/>
      <c r="UZI7" s="140"/>
      <c r="UZJ7" s="141"/>
      <c r="UZK7" s="142"/>
      <c r="UZL7" s="143"/>
      <c r="UZM7" s="144"/>
      <c r="UZN7" s="144"/>
      <c r="UZO7" s="140"/>
      <c r="UZP7" s="141"/>
      <c r="UZQ7" s="142"/>
      <c r="UZR7" s="143"/>
      <c r="UZS7" s="144"/>
      <c r="UZT7" s="144"/>
      <c r="UZU7" s="140"/>
      <c r="UZV7" s="141"/>
      <c r="UZW7" s="142"/>
      <c r="UZX7" s="143"/>
      <c r="UZY7" s="144"/>
      <c r="UZZ7" s="144"/>
      <c r="VAA7" s="140"/>
      <c r="VAB7" s="141"/>
      <c r="VAC7" s="142"/>
      <c r="VAD7" s="143"/>
      <c r="VAE7" s="144"/>
      <c r="VAF7" s="144"/>
      <c r="VAG7" s="140"/>
      <c r="VAH7" s="141"/>
      <c r="VAI7" s="142"/>
      <c r="VAJ7" s="143"/>
      <c r="VAK7" s="144"/>
      <c r="VAL7" s="144"/>
      <c r="VAM7" s="140"/>
      <c r="VAN7" s="141"/>
      <c r="VAO7" s="142"/>
      <c r="VAP7" s="143"/>
      <c r="VAQ7" s="144"/>
      <c r="VAR7" s="144"/>
      <c r="VAS7" s="140"/>
      <c r="VAT7" s="141"/>
      <c r="VAU7" s="142"/>
      <c r="VAV7" s="143"/>
      <c r="VAW7" s="144"/>
      <c r="VAX7" s="144"/>
      <c r="VAY7" s="140"/>
      <c r="VAZ7" s="141"/>
      <c r="VBA7" s="142"/>
      <c r="VBB7" s="143"/>
      <c r="VBC7" s="144"/>
      <c r="VBD7" s="144"/>
      <c r="VBE7" s="140"/>
      <c r="VBF7" s="141"/>
      <c r="VBG7" s="142"/>
      <c r="VBH7" s="143"/>
      <c r="VBI7" s="144"/>
      <c r="VBJ7" s="144"/>
      <c r="VBK7" s="140"/>
      <c r="VBL7" s="141"/>
      <c r="VBM7" s="142"/>
      <c r="VBN7" s="143"/>
      <c r="VBO7" s="144"/>
      <c r="VBP7" s="144"/>
      <c r="VBQ7" s="140"/>
      <c r="VBR7" s="141"/>
      <c r="VBS7" s="142"/>
      <c r="VBT7" s="143"/>
      <c r="VBU7" s="144"/>
      <c r="VBV7" s="144"/>
      <c r="VBW7" s="140"/>
      <c r="VBX7" s="141"/>
      <c r="VBY7" s="142"/>
      <c r="VBZ7" s="143"/>
      <c r="VCA7" s="144"/>
      <c r="VCB7" s="144"/>
      <c r="VCC7" s="140"/>
      <c r="VCD7" s="141"/>
      <c r="VCE7" s="142"/>
      <c r="VCF7" s="143"/>
      <c r="VCG7" s="144"/>
      <c r="VCH7" s="144"/>
      <c r="VCI7" s="140"/>
      <c r="VCJ7" s="141"/>
      <c r="VCK7" s="142"/>
      <c r="VCL7" s="143"/>
      <c r="VCM7" s="144"/>
      <c r="VCN7" s="144"/>
      <c r="VCO7" s="140"/>
      <c r="VCP7" s="141"/>
      <c r="VCQ7" s="142"/>
      <c r="VCR7" s="143"/>
      <c r="VCS7" s="144"/>
      <c r="VCT7" s="144"/>
      <c r="VCU7" s="140"/>
      <c r="VCV7" s="141"/>
      <c r="VCW7" s="142"/>
      <c r="VCX7" s="143"/>
      <c r="VCY7" s="144"/>
      <c r="VCZ7" s="144"/>
      <c r="VDA7" s="140"/>
      <c r="VDB7" s="141"/>
      <c r="VDC7" s="142"/>
      <c r="VDD7" s="143"/>
      <c r="VDE7" s="144"/>
      <c r="VDF7" s="144"/>
      <c r="VDG7" s="140"/>
      <c r="VDH7" s="141"/>
      <c r="VDI7" s="142"/>
      <c r="VDJ7" s="143"/>
      <c r="VDK7" s="144"/>
      <c r="VDL7" s="144"/>
      <c r="VDM7" s="140"/>
      <c r="VDN7" s="141"/>
      <c r="VDO7" s="142"/>
      <c r="VDP7" s="143"/>
      <c r="VDQ7" s="144"/>
      <c r="VDR7" s="144"/>
      <c r="VDS7" s="140"/>
      <c r="VDT7" s="141"/>
      <c r="VDU7" s="142"/>
      <c r="VDV7" s="143"/>
      <c r="VDW7" s="144"/>
      <c r="VDX7" s="144"/>
      <c r="VDY7" s="140"/>
      <c r="VDZ7" s="141"/>
      <c r="VEA7" s="142"/>
      <c r="VEB7" s="143"/>
      <c r="VEC7" s="144"/>
      <c r="VED7" s="144"/>
      <c r="VEE7" s="140"/>
      <c r="VEF7" s="141"/>
      <c r="VEG7" s="142"/>
      <c r="VEH7" s="143"/>
      <c r="VEI7" s="144"/>
      <c r="VEJ7" s="144"/>
      <c r="VEK7" s="140"/>
      <c r="VEL7" s="141"/>
      <c r="VEM7" s="142"/>
      <c r="VEN7" s="143"/>
      <c r="VEO7" s="144"/>
      <c r="VEP7" s="144"/>
      <c r="VEQ7" s="140"/>
      <c r="VER7" s="141"/>
      <c r="VES7" s="142"/>
      <c r="VET7" s="143"/>
      <c r="VEU7" s="144"/>
      <c r="VEV7" s="144"/>
      <c r="VEW7" s="140"/>
      <c r="VEX7" s="141"/>
      <c r="VEY7" s="142"/>
      <c r="VEZ7" s="143"/>
      <c r="VFA7" s="144"/>
      <c r="VFB7" s="144"/>
      <c r="VFC7" s="140"/>
      <c r="VFD7" s="141"/>
      <c r="VFE7" s="142"/>
      <c r="VFF7" s="143"/>
      <c r="VFG7" s="144"/>
      <c r="VFH7" s="144"/>
      <c r="VFI7" s="140"/>
      <c r="VFJ7" s="141"/>
      <c r="VFK7" s="142"/>
      <c r="VFL7" s="143"/>
      <c r="VFM7" s="144"/>
      <c r="VFN7" s="144"/>
      <c r="VFO7" s="140"/>
      <c r="VFP7" s="141"/>
      <c r="VFQ7" s="142"/>
      <c r="VFR7" s="143"/>
      <c r="VFS7" s="144"/>
      <c r="VFT7" s="144"/>
      <c r="VFU7" s="140"/>
      <c r="VFV7" s="141"/>
      <c r="VFW7" s="142"/>
      <c r="VFX7" s="143"/>
      <c r="VFY7" s="144"/>
      <c r="VFZ7" s="144"/>
      <c r="VGA7" s="140"/>
      <c r="VGB7" s="141"/>
      <c r="VGC7" s="142"/>
      <c r="VGD7" s="143"/>
      <c r="VGE7" s="144"/>
      <c r="VGF7" s="144"/>
      <c r="VGG7" s="140"/>
      <c r="VGH7" s="141"/>
      <c r="VGI7" s="142"/>
      <c r="VGJ7" s="143"/>
      <c r="VGK7" s="144"/>
      <c r="VGL7" s="144"/>
      <c r="VGM7" s="140"/>
      <c r="VGN7" s="141"/>
      <c r="VGO7" s="142"/>
      <c r="VGP7" s="143"/>
      <c r="VGQ7" s="144"/>
      <c r="VGR7" s="144"/>
      <c r="VGS7" s="140"/>
      <c r="VGT7" s="141"/>
      <c r="VGU7" s="142"/>
      <c r="VGV7" s="143"/>
      <c r="VGW7" s="144"/>
      <c r="VGX7" s="144"/>
      <c r="VGY7" s="140"/>
      <c r="VGZ7" s="141"/>
      <c r="VHA7" s="142"/>
      <c r="VHB7" s="143"/>
      <c r="VHC7" s="144"/>
      <c r="VHD7" s="144"/>
      <c r="VHE7" s="140"/>
      <c r="VHF7" s="141"/>
      <c r="VHG7" s="142"/>
      <c r="VHH7" s="143"/>
      <c r="VHI7" s="144"/>
      <c r="VHJ7" s="144"/>
      <c r="VHK7" s="140"/>
      <c r="VHL7" s="141"/>
      <c r="VHM7" s="142"/>
      <c r="VHN7" s="143"/>
      <c r="VHO7" s="144"/>
      <c r="VHP7" s="144"/>
      <c r="VHQ7" s="140"/>
      <c r="VHR7" s="141"/>
      <c r="VHS7" s="142"/>
      <c r="VHT7" s="143"/>
      <c r="VHU7" s="144"/>
      <c r="VHV7" s="144"/>
      <c r="VHW7" s="140"/>
      <c r="VHX7" s="141"/>
      <c r="VHY7" s="142"/>
      <c r="VHZ7" s="143"/>
      <c r="VIA7" s="144"/>
      <c r="VIB7" s="144"/>
      <c r="VIC7" s="140"/>
      <c r="VID7" s="141"/>
      <c r="VIE7" s="142"/>
      <c r="VIF7" s="143"/>
      <c r="VIG7" s="144"/>
      <c r="VIH7" s="144"/>
      <c r="VII7" s="140"/>
      <c r="VIJ7" s="141"/>
      <c r="VIK7" s="142"/>
      <c r="VIL7" s="143"/>
      <c r="VIM7" s="144"/>
      <c r="VIN7" s="144"/>
      <c r="VIO7" s="140"/>
      <c r="VIP7" s="141"/>
      <c r="VIQ7" s="142"/>
      <c r="VIR7" s="143"/>
      <c r="VIS7" s="144"/>
      <c r="VIT7" s="144"/>
      <c r="VIU7" s="140"/>
      <c r="VIV7" s="141"/>
      <c r="VIW7" s="142"/>
      <c r="VIX7" s="143"/>
      <c r="VIY7" s="144"/>
      <c r="VIZ7" s="144"/>
      <c r="VJA7" s="140"/>
      <c r="VJB7" s="141"/>
      <c r="VJC7" s="142"/>
      <c r="VJD7" s="143"/>
      <c r="VJE7" s="144"/>
      <c r="VJF7" s="144"/>
      <c r="VJG7" s="140"/>
      <c r="VJH7" s="141"/>
      <c r="VJI7" s="142"/>
      <c r="VJJ7" s="143"/>
      <c r="VJK7" s="144"/>
      <c r="VJL7" s="144"/>
      <c r="VJM7" s="140"/>
      <c r="VJN7" s="141"/>
      <c r="VJO7" s="142"/>
      <c r="VJP7" s="143"/>
      <c r="VJQ7" s="144"/>
      <c r="VJR7" s="144"/>
      <c r="VJS7" s="140"/>
      <c r="VJT7" s="141"/>
      <c r="VJU7" s="142"/>
      <c r="VJV7" s="143"/>
      <c r="VJW7" s="144"/>
      <c r="VJX7" s="144"/>
      <c r="VJY7" s="140"/>
      <c r="VJZ7" s="141"/>
      <c r="VKA7" s="142"/>
      <c r="VKB7" s="143"/>
      <c r="VKC7" s="144"/>
      <c r="VKD7" s="144"/>
      <c r="VKE7" s="140"/>
      <c r="VKF7" s="141"/>
      <c r="VKG7" s="142"/>
      <c r="VKH7" s="143"/>
      <c r="VKI7" s="144"/>
      <c r="VKJ7" s="144"/>
      <c r="VKK7" s="140"/>
      <c r="VKL7" s="141"/>
      <c r="VKM7" s="142"/>
      <c r="VKN7" s="143"/>
      <c r="VKO7" s="144"/>
      <c r="VKP7" s="144"/>
      <c r="VKQ7" s="140"/>
      <c r="VKR7" s="141"/>
      <c r="VKS7" s="142"/>
      <c r="VKT7" s="143"/>
      <c r="VKU7" s="144"/>
      <c r="VKV7" s="144"/>
      <c r="VKW7" s="140"/>
      <c r="VKX7" s="141"/>
      <c r="VKY7" s="142"/>
      <c r="VKZ7" s="143"/>
      <c r="VLA7" s="144"/>
      <c r="VLB7" s="144"/>
      <c r="VLC7" s="140"/>
      <c r="VLD7" s="141"/>
      <c r="VLE7" s="142"/>
      <c r="VLF7" s="143"/>
      <c r="VLG7" s="144"/>
      <c r="VLH7" s="144"/>
      <c r="VLI7" s="140"/>
      <c r="VLJ7" s="141"/>
      <c r="VLK7" s="142"/>
      <c r="VLL7" s="143"/>
      <c r="VLM7" s="144"/>
      <c r="VLN7" s="144"/>
      <c r="VLO7" s="140"/>
      <c r="VLP7" s="141"/>
      <c r="VLQ7" s="142"/>
      <c r="VLR7" s="143"/>
      <c r="VLS7" s="144"/>
      <c r="VLT7" s="144"/>
      <c r="VLU7" s="140"/>
      <c r="VLV7" s="141"/>
      <c r="VLW7" s="142"/>
      <c r="VLX7" s="143"/>
      <c r="VLY7" s="144"/>
      <c r="VLZ7" s="144"/>
      <c r="VMA7" s="140"/>
      <c r="VMB7" s="141"/>
      <c r="VMC7" s="142"/>
      <c r="VMD7" s="143"/>
      <c r="VME7" s="144"/>
      <c r="VMF7" s="144"/>
      <c r="VMG7" s="140"/>
      <c r="VMH7" s="141"/>
      <c r="VMI7" s="142"/>
      <c r="VMJ7" s="143"/>
      <c r="VMK7" s="144"/>
      <c r="VML7" s="144"/>
      <c r="VMM7" s="140"/>
      <c r="VMN7" s="141"/>
      <c r="VMO7" s="142"/>
      <c r="VMP7" s="143"/>
      <c r="VMQ7" s="144"/>
      <c r="VMR7" s="144"/>
      <c r="VMS7" s="140"/>
      <c r="VMT7" s="141"/>
      <c r="VMU7" s="142"/>
      <c r="VMV7" s="143"/>
      <c r="VMW7" s="144"/>
      <c r="VMX7" s="144"/>
      <c r="VMY7" s="140"/>
      <c r="VMZ7" s="141"/>
      <c r="VNA7" s="142"/>
      <c r="VNB7" s="143"/>
      <c r="VNC7" s="144"/>
      <c r="VND7" s="144"/>
      <c r="VNE7" s="140"/>
      <c r="VNF7" s="141"/>
      <c r="VNG7" s="142"/>
      <c r="VNH7" s="143"/>
      <c r="VNI7" s="144"/>
      <c r="VNJ7" s="144"/>
      <c r="VNK7" s="140"/>
      <c r="VNL7" s="141"/>
      <c r="VNM7" s="142"/>
      <c r="VNN7" s="143"/>
      <c r="VNO7" s="144"/>
      <c r="VNP7" s="144"/>
      <c r="VNQ7" s="140"/>
      <c r="VNR7" s="141"/>
      <c r="VNS7" s="142"/>
      <c r="VNT7" s="143"/>
      <c r="VNU7" s="144"/>
      <c r="VNV7" s="144"/>
      <c r="VNW7" s="140"/>
      <c r="VNX7" s="141"/>
      <c r="VNY7" s="142"/>
      <c r="VNZ7" s="143"/>
      <c r="VOA7" s="144"/>
      <c r="VOB7" s="144"/>
      <c r="VOC7" s="140"/>
      <c r="VOD7" s="141"/>
      <c r="VOE7" s="142"/>
      <c r="VOF7" s="143"/>
      <c r="VOG7" s="144"/>
      <c r="VOH7" s="144"/>
      <c r="VOI7" s="140"/>
      <c r="VOJ7" s="141"/>
      <c r="VOK7" s="142"/>
      <c r="VOL7" s="143"/>
      <c r="VOM7" s="144"/>
      <c r="VON7" s="144"/>
      <c r="VOO7" s="140"/>
      <c r="VOP7" s="141"/>
      <c r="VOQ7" s="142"/>
      <c r="VOR7" s="143"/>
      <c r="VOS7" s="144"/>
      <c r="VOT7" s="144"/>
      <c r="VOU7" s="140"/>
      <c r="VOV7" s="141"/>
      <c r="VOW7" s="142"/>
      <c r="VOX7" s="143"/>
      <c r="VOY7" s="144"/>
      <c r="VOZ7" s="144"/>
      <c r="VPA7" s="140"/>
      <c r="VPB7" s="141"/>
      <c r="VPC7" s="142"/>
      <c r="VPD7" s="143"/>
      <c r="VPE7" s="144"/>
      <c r="VPF7" s="144"/>
      <c r="VPG7" s="140"/>
      <c r="VPH7" s="141"/>
      <c r="VPI7" s="142"/>
      <c r="VPJ7" s="143"/>
      <c r="VPK7" s="144"/>
      <c r="VPL7" s="144"/>
      <c r="VPM7" s="140"/>
      <c r="VPN7" s="141"/>
      <c r="VPO7" s="142"/>
      <c r="VPP7" s="143"/>
      <c r="VPQ7" s="144"/>
      <c r="VPR7" s="144"/>
      <c r="VPS7" s="140"/>
      <c r="VPT7" s="141"/>
      <c r="VPU7" s="142"/>
      <c r="VPV7" s="143"/>
      <c r="VPW7" s="144"/>
      <c r="VPX7" s="144"/>
      <c r="VPY7" s="140"/>
      <c r="VPZ7" s="141"/>
      <c r="VQA7" s="142"/>
      <c r="VQB7" s="143"/>
      <c r="VQC7" s="144"/>
      <c r="VQD7" s="144"/>
      <c r="VQE7" s="140"/>
      <c r="VQF7" s="141"/>
      <c r="VQG7" s="142"/>
      <c r="VQH7" s="143"/>
      <c r="VQI7" s="144"/>
      <c r="VQJ7" s="144"/>
      <c r="VQK7" s="140"/>
      <c r="VQL7" s="141"/>
      <c r="VQM7" s="142"/>
      <c r="VQN7" s="143"/>
      <c r="VQO7" s="144"/>
      <c r="VQP7" s="144"/>
      <c r="VQQ7" s="140"/>
      <c r="VQR7" s="141"/>
      <c r="VQS7" s="142"/>
      <c r="VQT7" s="143"/>
      <c r="VQU7" s="144"/>
      <c r="VQV7" s="144"/>
      <c r="VQW7" s="140"/>
      <c r="VQX7" s="141"/>
      <c r="VQY7" s="142"/>
      <c r="VQZ7" s="143"/>
      <c r="VRA7" s="144"/>
      <c r="VRB7" s="144"/>
      <c r="VRC7" s="140"/>
      <c r="VRD7" s="141"/>
      <c r="VRE7" s="142"/>
      <c r="VRF7" s="143"/>
      <c r="VRG7" s="144"/>
      <c r="VRH7" s="144"/>
      <c r="VRI7" s="140"/>
      <c r="VRJ7" s="141"/>
      <c r="VRK7" s="142"/>
      <c r="VRL7" s="143"/>
      <c r="VRM7" s="144"/>
      <c r="VRN7" s="144"/>
      <c r="VRO7" s="140"/>
      <c r="VRP7" s="141"/>
      <c r="VRQ7" s="142"/>
      <c r="VRR7" s="143"/>
      <c r="VRS7" s="144"/>
      <c r="VRT7" s="144"/>
      <c r="VRU7" s="140"/>
      <c r="VRV7" s="141"/>
      <c r="VRW7" s="142"/>
      <c r="VRX7" s="143"/>
      <c r="VRY7" s="144"/>
      <c r="VRZ7" s="144"/>
      <c r="VSA7" s="140"/>
      <c r="VSB7" s="141"/>
      <c r="VSC7" s="142"/>
      <c r="VSD7" s="143"/>
      <c r="VSE7" s="144"/>
      <c r="VSF7" s="144"/>
      <c r="VSG7" s="140"/>
      <c r="VSH7" s="141"/>
      <c r="VSI7" s="142"/>
      <c r="VSJ7" s="143"/>
      <c r="VSK7" s="144"/>
      <c r="VSL7" s="144"/>
      <c r="VSM7" s="140"/>
      <c r="VSN7" s="141"/>
      <c r="VSO7" s="142"/>
      <c r="VSP7" s="143"/>
      <c r="VSQ7" s="144"/>
      <c r="VSR7" s="144"/>
      <c r="VSS7" s="140"/>
      <c r="VST7" s="141"/>
      <c r="VSU7" s="142"/>
      <c r="VSV7" s="143"/>
      <c r="VSW7" s="144"/>
      <c r="VSX7" s="144"/>
      <c r="VSY7" s="140"/>
      <c r="VSZ7" s="141"/>
      <c r="VTA7" s="142"/>
      <c r="VTB7" s="143"/>
      <c r="VTC7" s="144"/>
      <c r="VTD7" s="144"/>
      <c r="VTE7" s="140"/>
      <c r="VTF7" s="141"/>
      <c r="VTG7" s="142"/>
      <c r="VTH7" s="143"/>
      <c r="VTI7" s="144"/>
      <c r="VTJ7" s="144"/>
      <c r="VTK7" s="140"/>
      <c r="VTL7" s="141"/>
      <c r="VTM7" s="142"/>
      <c r="VTN7" s="143"/>
      <c r="VTO7" s="144"/>
      <c r="VTP7" s="144"/>
      <c r="VTQ7" s="140"/>
      <c r="VTR7" s="141"/>
      <c r="VTS7" s="142"/>
      <c r="VTT7" s="143"/>
      <c r="VTU7" s="144"/>
      <c r="VTV7" s="144"/>
      <c r="VTW7" s="140"/>
      <c r="VTX7" s="141"/>
      <c r="VTY7" s="142"/>
      <c r="VTZ7" s="143"/>
      <c r="VUA7" s="144"/>
      <c r="VUB7" s="144"/>
      <c r="VUC7" s="140"/>
      <c r="VUD7" s="141"/>
      <c r="VUE7" s="142"/>
      <c r="VUF7" s="143"/>
      <c r="VUG7" s="144"/>
      <c r="VUH7" s="144"/>
      <c r="VUI7" s="140"/>
      <c r="VUJ7" s="141"/>
      <c r="VUK7" s="142"/>
      <c r="VUL7" s="143"/>
      <c r="VUM7" s="144"/>
      <c r="VUN7" s="144"/>
      <c r="VUO7" s="140"/>
      <c r="VUP7" s="141"/>
      <c r="VUQ7" s="142"/>
      <c r="VUR7" s="143"/>
      <c r="VUS7" s="144"/>
      <c r="VUT7" s="144"/>
      <c r="VUU7" s="140"/>
      <c r="VUV7" s="141"/>
      <c r="VUW7" s="142"/>
      <c r="VUX7" s="143"/>
      <c r="VUY7" s="144"/>
      <c r="VUZ7" s="144"/>
      <c r="VVA7" s="140"/>
      <c r="VVB7" s="141"/>
      <c r="VVC7" s="142"/>
      <c r="VVD7" s="143"/>
      <c r="VVE7" s="144"/>
      <c r="VVF7" s="144"/>
      <c r="VVG7" s="140"/>
      <c r="VVH7" s="141"/>
      <c r="VVI7" s="142"/>
      <c r="VVJ7" s="143"/>
      <c r="VVK7" s="144"/>
      <c r="VVL7" s="144"/>
      <c r="VVM7" s="140"/>
      <c r="VVN7" s="141"/>
      <c r="VVO7" s="142"/>
      <c r="VVP7" s="143"/>
      <c r="VVQ7" s="144"/>
      <c r="VVR7" s="144"/>
      <c r="VVS7" s="140"/>
      <c r="VVT7" s="141"/>
      <c r="VVU7" s="142"/>
      <c r="VVV7" s="143"/>
      <c r="VVW7" s="144"/>
      <c r="VVX7" s="144"/>
      <c r="VVY7" s="140"/>
      <c r="VVZ7" s="141"/>
      <c r="VWA7" s="142"/>
      <c r="VWB7" s="143"/>
      <c r="VWC7" s="144"/>
      <c r="VWD7" s="144"/>
      <c r="VWE7" s="140"/>
      <c r="VWF7" s="141"/>
      <c r="VWG7" s="142"/>
      <c r="VWH7" s="143"/>
      <c r="VWI7" s="144"/>
      <c r="VWJ7" s="144"/>
      <c r="VWK7" s="140"/>
      <c r="VWL7" s="141"/>
      <c r="VWM7" s="142"/>
      <c r="VWN7" s="143"/>
      <c r="VWO7" s="144"/>
      <c r="VWP7" s="144"/>
      <c r="VWQ7" s="140"/>
      <c r="VWR7" s="141"/>
      <c r="VWS7" s="142"/>
      <c r="VWT7" s="143"/>
      <c r="VWU7" s="144"/>
      <c r="VWV7" s="144"/>
      <c r="VWW7" s="140"/>
      <c r="VWX7" s="141"/>
      <c r="VWY7" s="142"/>
      <c r="VWZ7" s="143"/>
      <c r="VXA7" s="144"/>
      <c r="VXB7" s="144"/>
      <c r="VXC7" s="140"/>
      <c r="VXD7" s="141"/>
      <c r="VXE7" s="142"/>
      <c r="VXF7" s="143"/>
      <c r="VXG7" s="144"/>
      <c r="VXH7" s="144"/>
      <c r="VXI7" s="140"/>
      <c r="VXJ7" s="141"/>
      <c r="VXK7" s="142"/>
      <c r="VXL7" s="143"/>
      <c r="VXM7" s="144"/>
      <c r="VXN7" s="144"/>
      <c r="VXO7" s="140"/>
      <c r="VXP7" s="141"/>
      <c r="VXQ7" s="142"/>
      <c r="VXR7" s="143"/>
      <c r="VXS7" s="144"/>
      <c r="VXT7" s="144"/>
      <c r="VXU7" s="140"/>
      <c r="VXV7" s="141"/>
      <c r="VXW7" s="142"/>
      <c r="VXX7" s="143"/>
      <c r="VXY7" s="144"/>
      <c r="VXZ7" s="144"/>
      <c r="VYA7" s="140"/>
      <c r="VYB7" s="141"/>
      <c r="VYC7" s="142"/>
      <c r="VYD7" s="143"/>
      <c r="VYE7" s="144"/>
      <c r="VYF7" s="144"/>
      <c r="VYG7" s="140"/>
      <c r="VYH7" s="141"/>
      <c r="VYI7" s="142"/>
      <c r="VYJ7" s="143"/>
      <c r="VYK7" s="144"/>
      <c r="VYL7" s="144"/>
      <c r="VYM7" s="140"/>
      <c r="VYN7" s="141"/>
      <c r="VYO7" s="142"/>
      <c r="VYP7" s="143"/>
      <c r="VYQ7" s="144"/>
      <c r="VYR7" s="144"/>
      <c r="VYS7" s="140"/>
      <c r="VYT7" s="141"/>
      <c r="VYU7" s="142"/>
      <c r="VYV7" s="143"/>
      <c r="VYW7" s="144"/>
      <c r="VYX7" s="144"/>
      <c r="VYY7" s="140"/>
      <c r="VYZ7" s="141"/>
      <c r="VZA7" s="142"/>
      <c r="VZB7" s="143"/>
      <c r="VZC7" s="144"/>
      <c r="VZD7" s="144"/>
      <c r="VZE7" s="140"/>
      <c r="VZF7" s="141"/>
      <c r="VZG7" s="142"/>
      <c r="VZH7" s="143"/>
      <c r="VZI7" s="144"/>
      <c r="VZJ7" s="144"/>
      <c r="VZK7" s="140"/>
      <c r="VZL7" s="141"/>
      <c r="VZM7" s="142"/>
      <c r="VZN7" s="143"/>
      <c r="VZO7" s="144"/>
      <c r="VZP7" s="144"/>
      <c r="VZQ7" s="140"/>
      <c r="VZR7" s="141"/>
      <c r="VZS7" s="142"/>
      <c r="VZT7" s="143"/>
      <c r="VZU7" s="144"/>
      <c r="VZV7" s="144"/>
      <c r="VZW7" s="140"/>
      <c r="VZX7" s="141"/>
      <c r="VZY7" s="142"/>
      <c r="VZZ7" s="143"/>
      <c r="WAA7" s="144"/>
      <c r="WAB7" s="144"/>
      <c r="WAC7" s="140"/>
      <c r="WAD7" s="141"/>
      <c r="WAE7" s="142"/>
      <c r="WAF7" s="143"/>
      <c r="WAG7" s="144"/>
      <c r="WAH7" s="144"/>
      <c r="WAI7" s="140"/>
      <c r="WAJ7" s="141"/>
      <c r="WAK7" s="142"/>
      <c r="WAL7" s="143"/>
      <c r="WAM7" s="144"/>
      <c r="WAN7" s="144"/>
      <c r="WAO7" s="140"/>
      <c r="WAP7" s="141"/>
      <c r="WAQ7" s="142"/>
      <c r="WAR7" s="143"/>
      <c r="WAS7" s="144"/>
      <c r="WAT7" s="144"/>
      <c r="WAU7" s="140"/>
      <c r="WAV7" s="141"/>
      <c r="WAW7" s="142"/>
      <c r="WAX7" s="143"/>
      <c r="WAY7" s="144"/>
      <c r="WAZ7" s="144"/>
      <c r="WBA7" s="140"/>
      <c r="WBB7" s="141"/>
      <c r="WBC7" s="142"/>
      <c r="WBD7" s="143"/>
      <c r="WBE7" s="144"/>
      <c r="WBF7" s="144"/>
      <c r="WBG7" s="140"/>
      <c r="WBH7" s="141"/>
      <c r="WBI7" s="142"/>
      <c r="WBJ7" s="143"/>
      <c r="WBK7" s="144"/>
      <c r="WBL7" s="144"/>
      <c r="WBM7" s="140"/>
      <c r="WBN7" s="141"/>
      <c r="WBO7" s="142"/>
      <c r="WBP7" s="143"/>
      <c r="WBQ7" s="144"/>
      <c r="WBR7" s="144"/>
      <c r="WBS7" s="140"/>
      <c r="WBT7" s="141"/>
      <c r="WBU7" s="142"/>
      <c r="WBV7" s="143"/>
      <c r="WBW7" s="144"/>
      <c r="WBX7" s="144"/>
      <c r="WBY7" s="140"/>
      <c r="WBZ7" s="141"/>
      <c r="WCA7" s="142"/>
      <c r="WCB7" s="143"/>
      <c r="WCC7" s="144"/>
      <c r="WCD7" s="144"/>
      <c r="WCE7" s="140"/>
      <c r="WCF7" s="141"/>
      <c r="WCG7" s="142"/>
      <c r="WCH7" s="143"/>
      <c r="WCI7" s="144"/>
      <c r="WCJ7" s="144"/>
      <c r="WCK7" s="140"/>
      <c r="WCL7" s="141"/>
      <c r="WCM7" s="142"/>
      <c r="WCN7" s="143"/>
      <c r="WCO7" s="144"/>
      <c r="WCP7" s="144"/>
      <c r="WCQ7" s="140"/>
      <c r="WCR7" s="141"/>
      <c r="WCS7" s="142"/>
      <c r="WCT7" s="143"/>
      <c r="WCU7" s="144"/>
      <c r="WCV7" s="144"/>
      <c r="WCW7" s="140"/>
      <c r="WCX7" s="141"/>
      <c r="WCY7" s="142"/>
      <c r="WCZ7" s="143"/>
      <c r="WDA7" s="144"/>
      <c r="WDB7" s="144"/>
      <c r="WDC7" s="140"/>
      <c r="WDD7" s="141"/>
      <c r="WDE7" s="142"/>
      <c r="WDF7" s="143"/>
      <c r="WDG7" s="144"/>
      <c r="WDH7" s="144"/>
      <c r="WDI7" s="140"/>
      <c r="WDJ7" s="141"/>
      <c r="WDK7" s="142"/>
      <c r="WDL7" s="143"/>
      <c r="WDM7" s="144"/>
      <c r="WDN7" s="144"/>
      <c r="WDO7" s="140"/>
      <c r="WDP7" s="141"/>
      <c r="WDQ7" s="142"/>
      <c r="WDR7" s="143"/>
      <c r="WDS7" s="144"/>
      <c r="WDT7" s="144"/>
      <c r="WDU7" s="140"/>
      <c r="WDV7" s="141"/>
      <c r="WDW7" s="142"/>
      <c r="WDX7" s="143"/>
      <c r="WDY7" s="144"/>
      <c r="WDZ7" s="144"/>
      <c r="WEA7" s="140"/>
      <c r="WEB7" s="141"/>
      <c r="WEC7" s="142"/>
      <c r="WED7" s="143"/>
      <c r="WEE7" s="144"/>
      <c r="WEF7" s="144"/>
      <c r="WEG7" s="140"/>
      <c r="WEH7" s="141"/>
      <c r="WEI7" s="142"/>
      <c r="WEJ7" s="143"/>
      <c r="WEK7" s="144"/>
      <c r="WEL7" s="144"/>
      <c r="WEM7" s="140"/>
      <c r="WEN7" s="141"/>
      <c r="WEO7" s="142"/>
      <c r="WEP7" s="143"/>
      <c r="WEQ7" s="144"/>
      <c r="WER7" s="144"/>
      <c r="WES7" s="140"/>
      <c r="WET7" s="141"/>
      <c r="WEU7" s="142"/>
      <c r="WEV7" s="143"/>
      <c r="WEW7" s="144"/>
      <c r="WEX7" s="144"/>
      <c r="WEY7" s="140"/>
      <c r="WEZ7" s="141"/>
      <c r="WFA7" s="142"/>
      <c r="WFB7" s="143"/>
      <c r="WFC7" s="144"/>
      <c r="WFD7" s="144"/>
      <c r="WFE7" s="140"/>
      <c r="WFF7" s="141"/>
      <c r="WFG7" s="142"/>
      <c r="WFH7" s="143"/>
      <c r="WFI7" s="144"/>
      <c r="WFJ7" s="144"/>
      <c r="WFK7" s="140"/>
      <c r="WFL7" s="141"/>
      <c r="WFM7" s="142"/>
      <c r="WFN7" s="143"/>
      <c r="WFO7" s="144"/>
      <c r="WFP7" s="144"/>
      <c r="WFQ7" s="140"/>
      <c r="WFR7" s="141"/>
      <c r="WFS7" s="142"/>
      <c r="WFT7" s="143"/>
      <c r="WFU7" s="144"/>
      <c r="WFV7" s="144"/>
      <c r="WFW7" s="140"/>
      <c r="WFX7" s="141"/>
      <c r="WFY7" s="142"/>
      <c r="WFZ7" s="143"/>
      <c r="WGA7" s="144"/>
      <c r="WGB7" s="144"/>
      <c r="WGC7" s="140"/>
      <c r="WGD7" s="141"/>
      <c r="WGE7" s="142"/>
      <c r="WGF7" s="143"/>
      <c r="WGG7" s="144"/>
      <c r="WGH7" s="144"/>
      <c r="WGI7" s="140"/>
      <c r="WGJ7" s="141"/>
      <c r="WGK7" s="142"/>
      <c r="WGL7" s="143"/>
      <c r="WGM7" s="144"/>
      <c r="WGN7" s="144"/>
      <c r="WGO7" s="140"/>
      <c r="WGP7" s="141"/>
      <c r="WGQ7" s="142"/>
      <c r="WGR7" s="143"/>
      <c r="WGS7" s="144"/>
      <c r="WGT7" s="144"/>
      <c r="WGU7" s="140"/>
      <c r="WGV7" s="141"/>
      <c r="WGW7" s="142"/>
      <c r="WGX7" s="143"/>
      <c r="WGY7" s="144"/>
      <c r="WGZ7" s="144"/>
      <c r="WHA7" s="140"/>
      <c r="WHB7" s="141"/>
      <c r="WHC7" s="142"/>
      <c r="WHD7" s="143"/>
      <c r="WHE7" s="144"/>
      <c r="WHF7" s="144"/>
      <c r="WHG7" s="140"/>
      <c r="WHH7" s="141"/>
      <c r="WHI7" s="142"/>
      <c r="WHJ7" s="143"/>
      <c r="WHK7" s="144"/>
      <c r="WHL7" s="144"/>
      <c r="WHM7" s="140"/>
      <c r="WHN7" s="141"/>
      <c r="WHO7" s="142"/>
      <c r="WHP7" s="143"/>
      <c r="WHQ7" s="144"/>
      <c r="WHR7" s="144"/>
      <c r="WHS7" s="140"/>
      <c r="WHT7" s="141"/>
      <c r="WHU7" s="142"/>
      <c r="WHV7" s="143"/>
      <c r="WHW7" s="144"/>
      <c r="WHX7" s="144"/>
      <c r="WHY7" s="140"/>
      <c r="WHZ7" s="141"/>
      <c r="WIA7" s="142"/>
      <c r="WIB7" s="143"/>
      <c r="WIC7" s="144"/>
      <c r="WID7" s="144"/>
      <c r="WIE7" s="140"/>
      <c r="WIF7" s="141"/>
      <c r="WIG7" s="142"/>
      <c r="WIH7" s="143"/>
      <c r="WII7" s="144"/>
      <c r="WIJ7" s="144"/>
      <c r="WIK7" s="140"/>
      <c r="WIL7" s="141"/>
      <c r="WIM7" s="142"/>
      <c r="WIN7" s="143"/>
      <c r="WIO7" s="144"/>
      <c r="WIP7" s="144"/>
      <c r="WIQ7" s="140"/>
      <c r="WIR7" s="141"/>
      <c r="WIS7" s="142"/>
      <c r="WIT7" s="143"/>
      <c r="WIU7" s="144"/>
      <c r="WIV7" s="144"/>
      <c r="WIW7" s="140"/>
      <c r="WIX7" s="141"/>
      <c r="WIY7" s="142"/>
      <c r="WIZ7" s="143"/>
      <c r="WJA7" s="144"/>
      <c r="WJB7" s="144"/>
      <c r="WJC7" s="140"/>
      <c r="WJD7" s="141"/>
      <c r="WJE7" s="142"/>
      <c r="WJF7" s="143"/>
      <c r="WJG7" s="144"/>
      <c r="WJH7" s="144"/>
      <c r="WJI7" s="140"/>
      <c r="WJJ7" s="141"/>
      <c r="WJK7" s="142"/>
      <c r="WJL7" s="143"/>
      <c r="WJM7" s="144"/>
      <c r="WJN7" s="144"/>
      <c r="WJO7" s="140"/>
      <c r="WJP7" s="141"/>
      <c r="WJQ7" s="142"/>
      <c r="WJR7" s="143"/>
      <c r="WJS7" s="144"/>
      <c r="WJT7" s="144"/>
      <c r="WJU7" s="140"/>
      <c r="WJV7" s="141"/>
      <c r="WJW7" s="142"/>
      <c r="WJX7" s="143"/>
      <c r="WJY7" s="144"/>
      <c r="WJZ7" s="144"/>
      <c r="WKA7" s="140"/>
      <c r="WKB7" s="141"/>
      <c r="WKC7" s="142"/>
      <c r="WKD7" s="143"/>
      <c r="WKE7" s="144"/>
      <c r="WKF7" s="144"/>
      <c r="WKG7" s="140"/>
      <c r="WKH7" s="141"/>
      <c r="WKI7" s="142"/>
      <c r="WKJ7" s="143"/>
      <c r="WKK7" s="144"/>
      <c r="WKL7" s="144"/>
      <c r="WKM7" s="140"/>
      <c r="WKN7" s="141"/>
      <c r="WKO7" s="142"/>
      <c r="WKP7" s="143"/>
      <c r="WKQ7" s="144"/>
      <c r="WKR7" s="144"/>
      <c r="WKS7" s="140"/>
      <c r="WKT7" s="141"/>
      <c r="WKU7" s="142"/>
      <c r="WKV7" s="143"/>
      <c r="WKW7" s="144"/>
      <c r="WKX7" s="144"/>
      <c r="WKY7" s="140"/>
      <c r="WKZ7" s="141"/>
      <c r="WLA7" s="142"/>
      <c r="WLB7" s="143"/>
      <c r="WLC7" s="144"/>
      <c r="WLD7" s="144"/>
      <c r="WLE7" s="140"/>
      <c r="WLF7" s="141"/>
      <c r="WLG7" s="142"/>
      <c r="WLH7" s="143"/>
      <c r="WLI7" s="144"/>
      <c r="WLJ7" s="144"/>
      <c r="WLK7" s="140"/>
      <c r="WLL7" s="141"/>
      <c r="WLM7" s="142"/>
      <c r="WLN7" s="143"/>
      <c r="WLO7" s="144"/>
      <c r="WLP7" s="144"/>
      <c r="WLQ7" s="140"/>
      <c r="WLR7" s="141"/>
      <c r="WLS7" s="142"/>
      <c r="WLT7" s="143"/>
      <c r="WLU7" s="144"/>
      <c r="WLV7" s="144"/>
      <c r="WLW7" s="140"/>
      <c r="WLX7" s="141"/>
      <c r="WLY7" s="142"/>
      <c r="WLZ7" s="143"/>
      <c r="WMA7" s="144"/>
      <c r="WMB7" s="144"/>
      <c r="WMC7" s="140"/>
      <c r="WMD7" s="141"/>
      <c r="WME7" s="142"/>
      <c r="WMF7" s="143"/>
      <c r="WMG7" s="144"/>
      <c r="WMH7" s="144"/>
      <c r="WMI7" s="140"/>
      <c r="WMJ7" s="141"/>
      <c r="WMK7" s="142"/>
      <c r="WML7" s="143"/>
      <c r="WMM7" s="144"/>
      <c r="WMN7" s="144"/>
      <c r="WMO7" s="140"/>
      <c r="WMP7" s="141"/>
      <c r="WMQ7" s="142"/>
      <c r="WMR7" s="143"/>
      <c r="WMS7" s="144"/>
      <c r="WMT7" s="144"/>
      <c r="WMU7" s="140"/>
      <c r="WMV7" s="141"/>
      <c r="WMW7" s="142"/>
      <c r="WMX7" s="143"/>
      <c r="WMY7" s="144"/>
      <c r="WMZ7" s="144"/>
      <c r="WNA7" s="140"/>
      <c r="WNB7" s="141"/>
      <c r="WNC7" s="142"/>
      <c r="WND7" s="143"/>
      <c r="WNE7" s="144"/>
      <c r="WNF7" s="144"/>
      <c r="WNG7" s="140"/>
      <c r="WNH7" s="141"/>
      <c r="WNI7" s="142"/>
      <c r="WNJ7" s="143"/>
      <c r="WNK7" s="144"/>
      <c r="WNL7" s="144"/>
      <c r="WNM7" s="140"/>
      <c r="WNN7" s="141"/>
      <c r="WNO7" s="142"/>
      <c r="WNP7" s="143"/>
      <c r="WNQ7" s="144"/>
      <c r="WNR7" s="144"/>
      <c r="WNS7" s="140"/>
      <c r="WNT7" s="141"/>
      <c r="WNU7" s="142"/>
      <c r="WNV7" s="143"/>
      <c r="WNW7" s="144"/>
      <c r="WNX7" s="144"/>
      <c r="WNY7" s="140"/>
      <c r="WNZ7" s="141"/>
      <c r="WOA7" s="142"/>
      <c r="WOB7" s="143"/>
      <c r="WOC7" s="144"/>
      <c r="WOD7" s="144"/>
      <c r="WOE7" s="140"/>
      <c r="WOF7" s="141"/>
      <c r="WOG7" s="142"/>
      <c r="WOH7" s="143"/>
      <c r="WOI7" s="144"/>
      <c r="WOJ7" s="144"/>
      <c r="WOK7" s="140"/>
      <c r="WOL7" s="141"/>
      <c r="WOM7" s="142"/>
      <c r="WON7" s="143"/>
      <c r="WOO7" s="144"/>
      <c r="WOP7" s="144"/>
      <c r="WOQ7" s="140"/>
      <c r="WOR7" s="141"/>
      <c r="WOS7" s="142"/>
      <c r="WOT7" s="143"/>
      <c r="WOU7" s="144"/>
      <c r="WOV7" s="144"/>
      <c r="WOW7" s="140"/>
      <c r="WOX7" s="141"/>
      <c r="WOY7" s="142"/>
      <c r="WOZ7" s="143"/>
      <c r="WPA7" s="144"/>
      <c r="WPB7" s="144"/>
      <c r="WPC7" s="140"/>
      <c r="WPD7" s="141"/>
      <c r="WPE7" s="142"/>
      <c r="WPF7" s="143"/>
      <c r="WPG7" s="144"/>
      <c r="WPH7" s="144"/>
      <c r="WPI7" s="140"/>
      <c r="WPJ7" s="141"/>
      <c r="WPK7" s="142"/>
      <c r="WPL7" s="143"/>
      <c r="WPM7" s="144"/>
      <c r="WPN7" s="144"/>
      <c r="WPO7" s="140"/>
      <c r="WPP7" s="141"/>
      <c r="WPQ7" s="142"/>
      <c r="WPR7" s="143"/>
      <c r="WPS7" s="144"/>
      <c r="WPT7" s="144"/>
      <c r="WPU7" s="140"/>
      <c r="WPV7" s="141"/>
      <c r="WPW7" s="142"/>
      <c r="WPX7" s="143"/>
      <c r="WPY7" s="144"/>
      <c r="WPZ7" s="144"/>
      <c r="WQA7" s="140"/>
      <c r="WQB7" s="141"/>
      <c r="WQC7" s="142"/>
      <c r="WQD7" s="143"/>
      <c r="WQE7" s="144"/>
      <c r="WQF7" s="144"/>
      <c r="WQG7" s="140"/>
      <c r="WQH7" s="141"/>
      <c r="WQI7" s="142"/>
      <c r="WQJ7" s="143"/>
      <c r="WQK7" s="144"/>
      <c r="WQL7" s="144"/>
      <c r="WQM7" s="140"/>
      <c r="WQN7" s="141"/>
      <c r="WQO7" s="142"/>
      <c r="WQP7" s="143"/>
      <c r="WQQ7" s="144"/>
      <c r="WQR7" s="144"/>
      <c r="WQS7" s="140"/>
      <c r="WQT7" s="141"/>
      <c r="WQU7" s="142"/>
      <c r="WQV7" s="143"/>
      <c r="WQW7" s="144"/>
      <c r="WQX7" s="144"/>
      <c r="WQY7" s="140"/>
      <c r="WQZ7" s="141"/>
      <c r="WRA7" s="142"/>
      <c r="WRB7" s="143"/>
      <c r="WRC7" s="144"/>
      <c r="WRD7" s="144"/>
      <c r="WRE7" s="140"/>
      <c r="WRF7" s="141"/>
      <c r="WRG7" s="142"/>
      <c r="WRH7" s="143"/>
      <c r="WRI7" s="144"/>
      <c r="WRJ7" s="144"/>
      <c r="WRK7" s="140"/>
      <c r="WRL7" s="141"/>
      <c r="WRM7" s="142"/>
      <c r="WRN7" s="143"/>
      <c r="WRO7" s="144"/>
      <c r="WRP7" s="144"/>
      <c r="WRQ7" s="140"/>
      <c r="WRR7" s="141"/>
      <c r="WRS7" s="142"/>
      <c r="WRT7" s="143"/>
      <c r="WRU7" s="144"/>
      <c r="WRV7" s="144"/>
      <c r="WRW7" s="140"/>
      <c r="WRX7" s="141"/>
      <c r="WRY7" s="142"/>
      <c r="WRZ7" s="143"/>
      <c r="WSA7" s="144"/>
      <c r="WSB7" s="144"/>
      <c r="WSC7" s="140"/>
      <c r="WSD7" s="141"/>
      <c r="WSE7" s="142"/>
      <c r="WSF7" s="143"/>
      <c r="WSG7" s="144"/>
      <c r="WSH7" s="144"/>
      <c r="WSI7" s="140"/>
      <c r="WSJ7" s="141"/>
      <c r="WSK7" s="142"/>
      <c r="WSL7" s="143"/>
      <c r="WSM7" s="144"/>
      <c r="WSN7" s="144"/>
      <c r="WSO7" s="140"/>
      <c r="WSP7" s="141"/>
      <c r="WSQ7" s="142"/>
      <c r="WSR7" s="143"/>
      <c r="WSS7" s="144"/>
      <c r="WST7" s="144"/>
      <c r="WSU7" s="140"/>
      <c r="WSV7" s="141"/>
      <c r="WSW7" s="142"/>
      <c r="WSX7" s="143"/>
      <c r="WSY7" s="144"/>
      <c r="WSZ7" s="144"/>
      <c r="WTA7" s="140"/>
      <c r="WTB7" s="141"/>
      <c r="WTC7" s="142"/>
      <c r="WTD7" s="143"/>
      <c r="WTE7" s="144"/>
      <c r="WTF7" s="144"/>
      <c r="WTG7" s="140"/>
      <c r="WTH7" s="141"/>
      <c r="WTI7" s="142"/>
      <c r="WTJ7" s="143"/>
      <c r="WTK7" s="144"/>
      <c r="WTL7" s="144"/>
      <c r="WTM7" s="140"/>
      <c r="WTN7" s="141"/>
      <c r="WTO7" s="142"/>
      <c r="WTP7" s="143"/>
      <c r="WTQ7" s="144"/>
      <c r="WTR7" s="144"/>
      <c r="WTS7" s="140"/>
      <c r="WTT7" s="141"/>
      <c r="WTU7" s="142"/>
      <c r="WTV7" s="143"/>
      <c r="WTW7" s="144"/>
      <c r="WTX7" s="144"/>
      <c r="WTY7" s="140"/>
      <c r="WTZ7" s="141"/>
      <c r="WUA7" s="142"/>
      <c r="WUB7" s="143"/>
      <c r="WUC7" s="144"/>
      <c r="WUD7" s="144"/>
      <c r="WUE7" s="140"/>
      <c r="WUF7" s="141"/>
      <c r="WUG7" s="142"/>
      <c r="WUH7" s="143"/>
      <c r="WUI7" s="144"/>
      <c r="WUJ7" s="144"/>
      <c r="WUK7" s="140"/>
      <c r="WUL7" s="141"/>
      <c r="WUM7" s="142"/>
      <c r="WUN7" s="143"/>
      <c r="WUO7" s="144"/>
      <c r="WUP7" s="144"/>
      <c r="WUQ7" s="140"/>
      <c r="WUR7" s="141"/>
      <c r="WUS7" s="142"/>
      <c r="WUT7" s="143"/>
      <c r="WUU7" s="144"/>
      <c r="WUV7" s="144"/>
      <c r="WUW7" s="140"/>
      <c r="WUX7" s="141"/>
      <c r="WUY7" s="142"/>
      <c r="WUZ7" s="143"/>
      <c r="WVA7" s="144"/>
      <c r="WVB7" s="144"/>
      <c r="WVC7" s="140"/>
      <c r="WVD7" s="141"/>
      <c r="WVE7" s="142"/>
      <c r="WVF7" s="143"/>
      <c r="WVG7" s="144"/>
      <c r="WVH7" s="144"/>
      <c r="WVI7" s="140"/>
      <c r="WVJ7" s="141"/>
      <c r="WVK7" s="142"/>
      <c r="WVL7" s="143"/>
      <c r="WVM7" s="144"/>
      <c r="WVN7" s="144"/>
      <c r="WVO7" s="140"/>
      <c r="WVP7" s="141"/>
      <c r="WVQ7" s="142"/>
      <c r="WVR7" s="143"/>
      <c r="WVS7" s="144"/>
      <c r="WVT7" s="144"/>
      <c r="WVU7" s="140"/>
      <c r="WVV7" s="141"/>
      <c r="WVW7" s="142"/>
      <c r="WVX7" s="143"/>
      <c r="WVY7" s="144"/>
      <c r="WVZ7" s="144"/>
      <c r="WWA7" s="140"/>
      <c r="WWB7" s="141"/>
      <c r="WWC7" s="142"/>
      <c r="WWD7" s="143"/>
      <c r="WWE7" s="144"/>
      <c r="WWF7" s="144"/>
      <c r="WWG7" s="140"/>
      <c r="WWH7" s="141"/>
      <c r="WWI7" s="142"/>
      <c r="WWJ7" s="143"/>
      <c r="WWK7" s="144"/>
      <c r="WWL7" s="144"/>
      <c r="WWM7" s="140"/>
      <c r="WWN7" s="141"/>
      <c r="WWO7" s="142"/>
      <c r="WWP7" s="143"/>
      <c r="WWQ7" s="144"/>
      <c r="WWR7" s="144"/>
      <c r="WWS7" s="140"/>
      <c r="WWT7" s="141"/>
      <c r="WWU7" s="142"/>
      <c r="WWV7" s="143"/>
      <c r="WWW7" s="144"/>
      <c r="WWX7" s="144"/>
      <c r="WWY7" s="140"/>
      <c r="WWZ7" s="141"/>
      <c r="WXA7" s="142"/>
      <c r="WXB7" s="143"/>
      <c r="WXC7" s="144"/>
      <c r="WXD7" s="144"/>
      <c r="WXE7" s="140"/>
      <c r="WXF7" s="141"/>
      <c r="WXG7" s="142"/>
      <c r="WXH7" s="143"/>
      <c r="WXI7" s="144"/>
      <c r="WXJ7" s="144"/>
      <c r="WXK7" s="140"/>
      <c r="WXL7" s="141"/>
      <c r="WXM7" s="142"/>
      <c r="WXN7" s="143"/>
      <c r="WXO7" s="144"/>
      <c r="WXP7" s="144"/>
      <c r="WXQ7" s="140"/>
      <c r="WXR7" s="141"/>
      <c r="WXS7" s="142"/>
      <c r="WXT7" s="143"/>
      <c r="WXU7" s="144"/>
      <c r="WXV7" s="144"/>
      <c r="WXW7" s="140"/>
      <c r="WXX7" s="141"/>
      <c r="WXY7" s="142"/>
      <c r="WXZ7" s="143"/>
      <c r="WYA7" s="144"/>
      <c r="WYB7" s="144"/>
      <c r="WYC7" s="140"/>
      <c r="WYD7" s="141"/>
      <c r="WYE7" s="142"/>
      <c r="WYF7" s="143"/>
      <c r="WYG7" s="144"/>
      <c r="WYH7" s="144"/>
      <c r="WYI7" s="140"/>
      <c r="WYJ7" s="141"/>
      <c r="WYK7" s="142"/>
      <c r="WYL7" s="143"/>
      <c r="WYM7" s="144"/>
      <c r="WYN7" s="144"/>
      <c r="WYO7" s="140"/>
      <c r="WYP7" s="141"/>
      <c r="WYQ7" s="142"/>
      <c r="WYR7" s="143"/>
      <c r="WYS7" s="144"/>
      <c r="WYT7" s="144"/>
      <c r="WYU7" s="140"/>
      <c r="WYV7" s="141"/>
      <c r="WYW7" s="142"/>
      <c r="WYX7" s="143"/>
      <c r="WYY7" s="144"/>
      <c r="WYZ7" s="144"/>
      <c r="WZA7" s="140"/>
      <c r="WZB7" s="141"/>
      <c r="WZC7" s="142"/>
      <c r="WZD7" s="143"/>
      <c r="WZE7" s="144"/>
      <c r="WZF7" s="144"/>
      <c r="WZG7" s="140"/>
      <c r="WZH7" s="141"/>
      <c r="WZI7" s="142"/>
      <c r="WZJ7" s="143"/>
      <c r="WZK7" s="144"/>
      <c r="WZL7" s="144"/>
      <c r="WZM7" s="140"/>
      <c r="WZN7" s="141"/>
      <c r="WZO7" s="142"/>
      <c r="WZP7" s="143"/>
      <c r="WZQ7" s="144"/>
      <c r="WZR7" s="144"/>
      <c r="WZS7" s="140"/>
      <c r="WZT7" s="141"/>
      <c r="WZU7" s="142"/>
      <c r="WZV7" s="143"/>
      <c r="WZW7" s="144"/>
      <c r="WZX7" s="144"/>
      <c r="WZY7" s="140"/>
      <c r="WZZ7" s="141"/>
      <c r="XAA7" s="142"/>
      <c r="XAB7" s="143"/>
      <c r="XAC7" s="144"/>
      <c r="XAD7" s="144"/>
      <c r="XAE7" s="140"/>
      <c r="XAF7" s="141"/>
      <c r="XAG7" s="142"/>
      <c r="XAH7" s="143"/>
      <c r="XAI7" s="144"/>
      <c r="XAJ7" s="144"/>
      <c r="XAK7" s="140"/>
      <c r="XAL7" s="141"/>
      <c r="XAM7" s="142"/>
      <c r="XAN7" s="143"/>
      <c r="XAO7" s="144"/>
      <c r="XAP7" s="144"/>
      <c r="XAQ7" s="140"/>
      <c r="XAR7" s="141"/>
      <c r="XAS7" s="142"/>
      <c r="XAT7" s="143"/>
      <c r="XAU7" s="144"/>
      <c r="XAV7" s="144"/>
      <c r="XAW7" s="140"/>
      <c r="XAX7" s="141"/>
      <c r="XAY7" s="142"/>
      <c r="XAZ7" s="143"/>
      <c r="XBA7" s="144"/>
      <c r="XBB7" s="144"/>
      <c r="XBC7" s="140"/>
      <c r="XBD7" s="141"/>
      <c r="XBE7" s="142"/>
      <c r="XBF7" s="143"/>
      <c r="XBG7" s="144"/>
      <c r="XBH7" s="144"/>
      <c r="XBI7" s="140"/>
      <c r="XBJ7" s="141"/>
      <c r="XBK7" s="142"/>
      <c r="XBL7" s="143"/>
      <c r="XBM7" s="144"/>
      <c r="XBN7" s="144"/>
      <c r="XBO7" s="140"/>
      <c r="XBP7" s="141"/>
      <c r="XBQ7" s="142"/>
      <c r="XBR7" s="143"/>
      <c r="XBS7" s="144"/>
      <c r="XBT7" s="144"/>
      <c r="XBU7" s="140"/>
      <c r="XBV7" s="141"/>
      <c r="XBW7" s="142"/>
      <c r="XBX7" s="143"/>
      <c r="XBY7" s="144"/>
      <c r="XBZ7" s="144"/>
      <c r="XCA7" s="140"/>
      <c r="XCB7" s="141"/>
      <c r="XCC7" s="142"/>
      <c r="XCD7" s="143"/>
      <c r="XCE7" s="144"/>
      <c r="XCF7" s="144"/>
      <c r="XCG7" s="140"/>
      <c r="XCH7" s="141"/>
      <c r="XCI7" s="142"/>
      <c r="XCJ7" s="143"/>
      <c r="XCK7" s="144"/>
      <c r="XCL7" s="144"/>
      <c r="XCM7" s="140"/>
      <c r="XCN7" s="141"/>
      <c r="XCO7" s="142"/>
      <c r="XCP7" s="143"/>
      <c r="XCQ7" s="144"/>
      <c r="XCR7" s="144"/>
      <c r="XCS7" s="140"/>
      <c r="XCT7" s="141"/>
      <c r="XCU7" s="142"/>
      <c r="XCV7" s="143"/>
      <c r="XCW7" s="144"/>
      <c r="XCX7" s="144"/>
      <c r="XCY7" s="140"/>
      <c r="XCZ7" s="141"/>
      <c r="XDA7" s="142"/>
      <c r="XDB7" s="143"/>
      <c r="XDC7" s="144"/>
      <c r="XDD7" s="144"/>
      <c r="XDE7" s="140"/>
      <c r="XDF7" s="141"/>
      <c r="XDG7" s="142"/>
      <c r="XDH7" s="143"/>
      <c r="XDI7" s="144"/>
      <c r="XDJ7" s="144"/>
      <c r="XDK7" s="140"/>
      <c r="XDL7" s="141"/>
      <c r="XDM7" s="142"/>
      <c r="XDN7" s="143"/>
      <c r="XDO7" s="144"/>
      <c r="XDP7" s="144"/>
      <c r="XDQ7" s="140"/>
      <c r="XDR7" s="141"/>
      <c r="XDS7" s="142"/>
      <c r="XDT7" s="143"/>
      <c r="XDU7" s="144"/>
      <c r="XDV7" s="144"/>
      <c r="XDW7" s="140"/>
      <c r="XDX7" s="141"/>
      <c r="XDY7" s="142"/>
      <c r="XDZ7" s="143"/>
      <c r="XEA7" s="144"/>
      <c r="XEB7" s="144"/>
      <c r="XEC7" s="140"/>
      <c r="XED7" s="141"/>
      <c r="XEE7" s="142"/>
      <c r="XEF7" s="143"/>
      <c r="XEG7" s="144"/>
      <c r="XEH7" s="144"/>
      <c r="XEI7" s="140"/>
      <c r="XEJ7" s="141"/>
      <c r="XEK7" s="142"/>
      <c r="XEL7" s="143"/>
      <c r="XEM7" s="144"/>
      <c r="XEN7" s="144"/>
      <c r="XEO7" s="140"/>
      <c r="XEP7" s="141"/>
      <c r="XEQ7" s="142"/>
      <c r="XER7" s="143"/>
      <c r="XES7" s="144"/>
      <c r="XET7" s="144"/>
      <c r="XEU7" s="140"/>
      <c r="XEV7" s="141"/>
      <c r="XEW7" s="142"/>
      <c r="XEX7" s="143"/>
      <c r="XEY7" s="144"/>
      <c r="XEZ7" s="144"/>
      <c r="XFA7" s="140"/>
      <c r="XFB7" s="141"/>
      <c r="XFC7" s="142"/>
      <c r="XFD7" s="143"/>
    </row>
    <row r="8" spans="1:16384" s="147" customFormat="1" ht="30.75">
      <c r="A8" s="135" t="s">
        <v>1</v>
      </c>
      <c r="B8" s="136" t="s">
        <v>712</v>
      </c>
      <c r="C8" s="137" t="s">
        <v>246</v>
      </c>
      <c r="D8" s="138">
        <f>0.045*100</f>
        <v>4.5</v>
      </c>
      <c r="E8" s="139"/>
      <c r="F8" s="139">
        <f t="shared" ref="F8:F11" si="0">ROUND(D8*E8,2)</f>
        <v>0</v>
      </c>
    </row>
    <row r="9" spans="1:16384" s="147" customFormat="1" ht="30.75">
      <c r="A9" s="135" t="s">
        <v>7</v>
      </c>
      <c r="B9" s="136" t="s">
        <v>713</v>
      </c>
      <c r="C9" s="137" t="s">
        <v>246</v>
      </c>
      <c r="D9" s="138">
        <f>2.16</f>
        <v>2.16</v>
      </c>
      <c r="E9" s="139"/>
      <c r="F9" s="139">
        <f t="shared" si="0"/>
        <v>0</v>
      </c>
    </row>
    <row r="10" spans="1:16384" s="12" customFormat="1" ht="46.15">
      <c r="A10" s="135" t="s">
        <v>8</v>
      </c>
      <c r="B10" s="136" t="s">
        <v>714</v>
      </c>
      <c r="C10" s="137" t="s">
        <v>246</v>
      </c>
      <c r="D10" s="138">
        <f>D9</f>
        <v>2.16</v>
      </c>
      <c r="E10" s="139"/>
      <c r="F10" s="139">
        <f t="shared" si="0"/>
        <v>0</v>
      </c>
    </row>
    <row r="11" spans="1:16384" s="12" customFormat="1" ht="46.15">
      <c r="A11" s="135" t="s">
        <v>9</v>
      </c>
      <c r="B11" s="136" t="s">
        <v>715</v>
      </c>
      <c r="C11" s="137" t="s">
        <v>246</v>
      </c>
      <c r="D11" s="138">
        <f>D8-D9</f>
        <v>2.34</v>
      </c>
      <c r="E11" s="139"/>
      <c r="F11" s="139">
        <f t="shared" si="0"/>
        <v>0</v>
      </c>
    </row>
    <row r="12" spans="1:16384" s="12" customFormat="1">
      <c r="A12" s="125"/>
      <c r="B12" s="126" t="s">
        <v>190</v>
      </c>
      <c r="C12" s="127"/>
      <c r="D12" s="128"/>
      <c r="E12" s="162"/>
      <c r="F12" s="129"/>
    </row>
    <row r="13" spans="1:16384" s="12" customFormat="1" ht="46.15">
      <c r="A13" s="135" t="s">
        <v>114</v>
      </c>
      <c r="B13" s="136" t="s">
        <v>716</v>
      </c>
      <c r="C13" s="122" t="s">
        <v>246</v>
      </c>
      <c r="D13" s="138">
        <v>2.375</v>
      </c>
      <c r="E13" s="139"/>
      <c r="F13" s="9">
        <f>ROUND(D13*E13,2)</f>
        <v>0</v>
      </c>
    </row>
    <row r="14" spans="1:16384" s="12" customFormat="1" ht="21" customHeight="1">
      <c r="A14" s="135" t="s">
        <v>10</v>
      </c>
      <c r="B14" s="78" t="s">
        <v>654</v>
      </c>
      <c r="C14" s="62" t="s">
        <v>222</v>
      </c>
      <c r="D14" s="138">
        <v>2.8E-3</v>
      </c>
      <c r="E14" s="99"/>
      <c r="F14" s="9">
        <f>ROUND(D14*E14,2)</f>
        <v>0</v>
      </c>
    </row>
    <row r="15" spans="1:16384" s="12" customFormat="1" ht="21" customHeight="1">
      <c r="A15" s="135" t="s">
        <v>11</v>
      </c>
      <c r="B15" s="78" t="s">
        <v>653</v>
      </c>
      <c r="C15" s="62" t="s">
        <v>222</v>
      </c>
      <c r="D15" s="138">
        <v>2.7660000000000001E-2</v>
      </c>
      <c r="E15" s="99"/>
      <c r="F15" s="9">
        <f t="shared" ref="F15:F65" si="1">ROUND(D15*E15,2)</f>
        <v>0</v>
      </c>
    </row>
    <row r="16" spans="1:16384" s="12" customFormat="1" ht="30.75">
      <c r="A16" s="135" t="s">
        <v>12</v>
      </c>
      <c r="B16" s="78" t="s">
        <v>627</v>
      </c>
      <c r="C16" s="62" t="s">
        <v>224</v>
      </c>
      <c r="D16" s="138">
        <v>2.5</v>
      </c>
      <c r="E16" s="163"/>
      <c r="F16" s="9">
        <f t="shared" si="1"/>
        <v>0</v>
      </c>
    </row>
    <row r="17" spans="1:6" ht="34.5" customHeight="1">
      <c r="A17" s="135" t="s">
        <v>15</v>
      </c>
      <c r="B17" s="136" t="s">
        <v>717</v>
      </c>
      <c r="C17" s="62" t="s">
        <v>222</v>
      </c>
      <c r="D17" s="138">
        <v>4.2096000000000001E-2</v>
      </c>
      <c r="E17" s="139"/>
      <c r="F17" s="9">
        <f t="shared" si="1"/>
        <v>0</v>
      </c>
    </row>
    <row r="18" spans="1:6" ht="30.75">
      <c r="A18" s="125"/>
      <c r="B18" s="126" t="s">
        <v>718</v>
      </c>
      <c r="C18" s="127"/>
      <c r="D18" s="128"/>
      <c r="E18" s="162"/>
      <c r="F18" s="129"/>
    </row>
    <row r="19" spans="1:6" ht="46.15">
      <c r="A19" s="135" t="s">
        <v>18</v>
      </c>
      <c r="B19" s="136" t="s">
        <v>719</v>
      </c>
      <c r="C19" s="62" t="s">
        <v>222</v>
      </c>
      <c r="D19" s="138">
        <v>0.42724800000000002</v>
      </c>
      <c r="E19" s="99"/>
      <c r="F19" s="9">
        <f t="shared" si="1"/>
        <v>0</v>
      </c>
    </row>
    <row r="20" spans="1:6" ht="46.15">
      <c r="A20" s="135" t="s">
        <v>19</v>
      </c>
      <c r="B20" s="78" t="s">
        <v>471</v>
      </c>
      <c r="C20" s="62" t="s">
        <v>224</v>
      </c>
      <c r="D20" s="138">
        <f>0.098267*100</f>
        <v>9.8266999999999989</v>
      </c>
      <c r="E20" s="123"/>
      <c r="F20" s="9">
        <f t="shared" si="1"/>
        <v>0</v>
      </c>
    </row>
    <row r="21" spans="1:6" ht="46.15">
      <c r="A21" s="135" t="s">
        <v>20</v>
      </c>
      <c r="B21" s="78" t="s">
        <v>191</v>
      </c>
      <c r="C21" s="62" t="s">
        <v>224</v>
      </c>
      <c r="D21" s="138">
        <f>D20</f>
        <v>9.8266999999999989</v>
      </c>
      <c r="E21" s="123"/>
      <c r="F21" s="9">
        <f t="shared" si="1"/>
        <v>0</v>
      </c>
    </row>
    <row r="22" spans="1:6" ht="21.75" customHeight="1">
      <c r="A22" s="125"/>
      <c r="B22" s="126" t="s">
        <v>181</v>
      </c>
      <c r="C22" s="127"/>
      <c r="D22" s="128"/>
      <c r="E22" s="162"/>
      <c r="F22" s="129"/>
    </row>
    <row r="23" spans="1:6" ht="46.15">
      <c r="A23" s="135" t="s">
        <v>21</v>
      </c>
      <c r="B23" s="136" t="s">
        <v>720</v>
      </c>
      <c r="C23" s="62" t="s">
        <v>222</v>
      </c>
      <c r="D23" s="138">
        <v>0.14390500000000001</v>
      </c>
      <c r="E23" s="99"/>
      <c r="F23" s="9">
        <f t="shared" si="1"/>
        <v>0</v>
      </c>
    </row>
    <row r="24" spans="1:6" ht="46.15">
      <c r="A24" s="135" t="s">
        <v>22</v>
      </c>
      <c r="B24" s="78" t="s">
        <v>471</v>
      </c>
      <c r="C24" s="62" t="s">
        <v>224</v>
      </c>
      <c r="D24" s="138">
        <f>0.033098*100</f>
        <v>3.3098000000000001</v>
      </c>
      <c r="E24" s="123"/>
      <c r="F24" s="9">
        <f t="shared" si="1"/>
        <v>0</v>
      </c>
    </row>
    <row r="25" spans="1:6" ht="46.15">
      <c r="A25" s="135" t="s">
        <v>23</v>
      </c>
      <c r="B25" s="78" t="s">
        <v>191</v>
      </c>
      <c r="C25" s="62" t="s">
        <v>224</v>
      </c>
      <c r="D25" s="138">
        <f>D24</f>
        <v>3.3098000000000001</v>
      </c>
      <c r="E25" s="123"/>
      <c r="F25" s="9">
        <f t="shared" si="1"/>
        <v>0</v>
      </c>
    </row>
    <row r="26" spans="1:6" ht="21.75" customHeight="1">
      <c r="A26" s="125"/>
      <c r="B26" s="126" t="s">
        <v>721</v>
      </c>
      <c r="C26" s="127"/>
      <c r="D26" s="128"/>
      <c r="E26" s="162"/>
      <c r="F26" s="129"/>
    </row>
    <row r="27" spans="1:6" ht="24" customHeight="1">
      <c r="A27" s="135" t="s">
        <v>24</v>
      </c>
      <c r="B27" s="136" t="s">
        <v>722</v>
      </c>
      <c r="C27" s="137" t="s">
        <v>246</v>
      </c>
      <c r="D27" s="138">
        <v>8.2500000000000004E-2</v>
      </c>
      <c r="E27" s="139"/>
      <c r="F27" s="9">
        <f t="shared" si="1"/>
        <v>0</v>
      </c>
    </row>
    <row r="28" spans="1:6" ht="26.25" customHeight="1">
      <c r="A28" s="135" t="s">
        <v>25</v>
      </c>
      <c r="B28" s="136" t="s">
        <v>723</v>
      </c>
      <c r="C28" s="137" t="s">
        <v>246</v>
      </c>
      <c r="D28" s="138">
        <v>0.12280000000000001</v>
      </c>
      <c r="E28" s="139"/>
      <c r="F28" s="9">
        <f t="shared" si="1"/>
        <v>0</v>
      </c>
    </row>
    <row r="29" spans="1:6" ht="46.15">
      <c r="A29" s="135" t="s">
        <v>26</v>
      </c>
      <c r="B29" s="136" t="s">
        <v>724</v>
      </c>
      <c r="C29" s="137" t="s">
        <v>246</v>
      </c>
      <c r="D29" s="138">
        <f>D27+D28</f>
        <v>0.20530000000000001</v>
      </c>
      <c r="E29" s="139"/>
      <c r="F29" s="9">
        <f t="shared" si="1"/>
        <v>0</v>
      </c>
    </row>
    <row r="30" spans="1:6" ht="30.75">
      <c r="A30" s="135" t="s">
        <v>27</v>
      </c>
      <c r="B30" s="136" t="s">
        <v>725</v>
      </c>
      <c r="C30" s="137" t="s">
        <v>235</v>
      </c>
      <c r="D30" s="138">
        <f>0.1089*100</f>
        <v>10.89</v>
      </c>
      <c r="E30" s="139"/>
      <c r="F30" s="9">
        <f t="shared" si="1"/>
        <v>0</v>
      </c>
    </row>
    <row r="31" spans="1:6" ht="30.75">
      <c r="A31" s="135" t="s">
        <v>28</v>
      </c>
      <c r="B31" s="136" t="s">
        <v>726</v>
      </c>
      <c r="C31" s="137" t="s">
        <v>235</v>
      </c>
      <c r="D31" s="138">
        <f>0.1089*100</f>
        <v>10.89</v>
      </c>
      <c r="E31" s="139"/>
      <c r="F31" s="9">
        <f t="shared" si="1"/>
        <v>0</v>
      </c>
    </row>
    <row r="32" spans="1:6" ht="30.75">
      <c r="A32" s="135" t="s">
        <v>29</v>
      </c>
      <c r="B32" s="136" t="s">
        <v>727</v>
      </c>
      <c r="C32" s="137" t="s">
        <v>235</v>
      </c>
      <c r="D32" s="138">
        <f>0.1089*100</f>
        <v>10.89</v>
      </c>
      <c r="E32" s="139"/>
      <c r="F32" s="9">
        <f t="shared" si="1"/>
        <v>0</v>
      </c>
    </row>
    <row r="33" spans="1:6">
      <c r="A33" s="125"/>
      <c r="B33" s="126" t="s">
        <v>728</v>
      </c>
      <c r="C33" s="127"/>
      <c r="D33" s="128"/>
      <c r="E33" s="162"/>
      <c r="F33" s="129"/>
    </row>
    <row r="34" spans="1:6" ht="46.15">
      <c r="A34" s="135" t="s">
        <v>30</v>
      </c>
      <c r="B34" s="136" t="s">
        <v>729</v>
      </c>
      <c r="C34" s="137" t="s">
        <v>222</v>
      </c>
      <c r="D34" s="138">
        <v>0.20959</v>
      </c>
      <c r="E34" s="99"/>
      <c r="F34" s="9">
        <f t="shared" si="1"/>
        <v>0</v>
      </c>
    </row>
    <row r="35" spans="1:6" ht="31.5" customHeight="1">
      <c r="A35" s="13" t="s">
        <v>31</v>
      </c>
      <c r="B35" s="78" t="s">
        <v>471</v>
      </c>
      <c r="C35" s="62" t="s">
        <v>224</v>
      </c>
      <c r="D35" s="138">
        <f>0.048206*100</f>
        <v>4.8205999999999998</v>
      </c>
      <c r="E35" s="123"/>
      <c r="F35" s="9">
        <f t="shared" si="1"/>
        <v>0</v>
      </c>
    </row>
    <row r="36" spans="1:6" ht="46.15">
      <c r="A36" s="13" t="s">
        <v>32</v>
      </c>
      <c r="B36" s="78" t="s">
        <v>191</v>
      </c>
      <c r="C36" s="62" t="s">
        <v>224</v>
      </c>
      <c r="D36" s="138">
        <f>D35</f>
        <v>4.8205999999999998</v>
      </c>
      <c r="E36" s="123"/>
      <c r="F36" s="9">
        <f t="shared" si="1"/>
        <v>0</v>
      </c>
    </row>
    <row r="37" spans="1:6">
      <c r="A37" s="125"/>
      <c r="B37" s="126" t="s">
        <v>730</v>
      </c>
      <c r="C37" s="127"/>
      <c r="D37" s="128"/>
      <c r="E37" s="162"/>
      <c r="F37" s="129"/>
    </row>
    <row r="38" spans="1:6" ht="46.15">
      <c r="A38" s="135" t="s">
        <v>115</v>
      </c>
      <c r="B38" s="136" t="s">
        <v>731</v>
      </c>
      <c r="C38" s="137" t="s">
        <v>235</v>
      </c>
      <c r="D38" s="138">
        <f>0.1089*100</f>
        <v>10.89</v>
      </c>
      <c r="E38" s="139"/>
      <c r="F38" s="9">
        <f t="shared" si="1"/>
        <v>0</v>
      </c>
    </row>
    <row r="39" spans="1:6" ht="30.75">
      <c r="A39" s="135" t="s">
        <v>116</v>
      </c>
      <c r="B39" s="136" t="s">
        <v>732</v>
      </c>
      <c r="C39" s="62" t="s">
        <v>238</v>
      </c>
      <c r="D39" s="138">
        <v>2</v>
      </c>
      <c r="E39" s="139"/>
      <c r="F39" s="9">
        <f t="shared" si="1"/>
        <v>0</v>
      </c>
    </row>
    <row r="40" spans="1:6" ht="30.75">
      <c r="A40" s="135" t="s">
        <v>117</v>
      </c>
      <c r="B40" s="136" t="s">
        <v>733</v>
      </c>
      <c r="C40" s="137" t="s">
        <v>249</v>
      </c>
      <c r="D40" s="138">
        <f>0.055*100</f>
        <v>5.5</v>
      </c>
      <c r="E40" s="139"/>
      <c r="F40" s="9">
        <f t="shared" si="1"/>
        <v>0</v>
      </c>
    </row>
    <row r="41" spans="1:6" ht="19.5" customHeight="1">
      <c r="A41" s="135" t="s">
        <v>118</v>
      </c>
      <c r="B41" s="136" t="s">
        <v>789</v>
      </c>
      <c r="C41" s="62" t="s">
        <v>238</v>
      </c>
      <c r="D41" s="138">
        <v>4</v>
      </c>
      <c r="E41" s="139"/>
      <c r="F41" s="9">
        <f t="shared" si="1"/>
        <v>0</v>
      </c>
    </row>
    <row r="42" spans="1:6" ht="18.75" customHeight="1">
      <c r="A42" s="125"/>
      <c r="B42" s="126" t="s">
        <v>642</v>
      </c>
      <c r="C42" s="127"/>
      <c r="D42" s="128"/>
      <c r="E42" s="162"/>
      <c r="F42" s="129"/>
    </row>
    <row r="43" spans="1:6" ht="30.75">
      <c r="A43" s="135" t="s">
        <v>119</v>
      </c>
      <c r="B43" s="136" t="s">
        <v>734</v>
      </c>
      <c r="C43" s="137" t="s">
        <v>235</v>
      </c>
      <c r="D43" s="138">
        <f>0.021*100</f>
        <v>2.1</v>
      </c>
      <c r="E43" s="139"/>
      <c r="F43" s="9">
        <f t="shared" si="1"/>
        <v>0</v>
      </c>
    </row>
    <row r="44" spans="1:6" ht="30.75">
      <c r="A44" s="135" t="s">
        <v>120</v>
      </c>
      <c r="B44" s="136" t="s">
        <v>735</v>
      </c>
      <c r="C44" s="137" t="s">
        <v>235</v>
      </c>
      <c r="D44" s="138">
        <v>1.47</v>
      </c>
      <c r="E44" s="139"/>
      <c r="F44" s="9">
        <f t="shared" si="1"/>
        <v>0</v>
      </c>
    </row>
    <row r="45" spans="1:6" ht="22.5" customHeight="1">
      <c r="A45" s="81" t="s">
        <v>129</v>
      </c>
      <c r="B45" s="82" t="s">
        <v>128</v>
      </c>
      <c r="C45" s="81"/>
      <c r="D45" s="105"/>
      <c r="E45" s="164"/>
      <c r="F45" s="77">
        <f>SUM(F8:F44)</f>
        <v>0</v>
      </c>
    </row>
    <row r="46" spans="1:6" ht="21" customHeight="1">
      <c r="A46" s="60" t="s">
        <v>89</v>
      </c>
      <c r="B46" s="61" t="s">
        <v>736</v>
      </c>
      <c r="C46" s="15"/>
      <c r="D46" s="16"/>
      <c r="E46" s="165"/>
      <c r="F46" s="15"/>
    </row>
    <row r="47" spans="1:6">
      <c r="A47" s="125"/>
      <c r="B47" s="126" t="s">
        <v>184</v>
      </c>
      <c r="C47" s="127"/>
      <c r="D47" s="128"/>
      <c r="E47" s="162"/>
      <c r="F47" s="129"/>
    </row>
    <row r="48" spans="1:6" ht="41.25" customHeight="1">
      <c r="A48" s="135" t="s">
        <v>33</v>
      </c>
      <c r="B48" s="136" t="s">
        <v>737</v>
      </c>
      <c r="C48" s="137" t="s">
        <v>235</v>
      </c>
      <c r="D48" s="138">
        <f>8.17</f>
        <v>8.17</v>
      </c>
      <c r="E48" s="139"/>
      <c r="F48" s="9">
        <f t="shared" si="1"/>
        <v>0</v>
      </c>
    </row>
    <row r="49" spans="1:6" ht="30.75">
      <c r="A49" s="135" t="s">
        <v>34</v>
      </c>
      <c r="B49" s="136" t="s">
        <v>738</v>
      </c>
      <c r="C49" s="137" t="s">
        <v>246</v>
      </c>
      <c r="D49" s="138">
        <v>0.65359999999999996</v>
      </c>
      <c r="E49" s="139"/>
      <c r="F49" s="115">
        <f t="shared" si="1"/>
        <v>0</v>
      </c>
    </row>
    <row r="50" spans="1:6" ht="46.15">
      <c r="A50" s="135" t="s">
        <v>35</v>
      </c>
      <c r="B50" s="136" t="s">
        <v>739</v>
      </c>
      <c r="C50" s="137" t="s">
        <v>235</v>
      </c>
      <c r="D50" s="138">
        <f>0.0817*100</f>
        <v>8.17</v>
      </c>
      <c r="E50" s="139"/>
      <c r="F50" s="115">
        <f t="shared" si="1"/>
        <v>0</v>
      </c>
    </row>
    <row r="51" spans="1:6" ht="39" customHeight="1">
      <c r="A51" s="135" t="s">
        <v>36</v>
      </c>
      <c r="B51" s="136" t="s">
        <v>740</v>
      </c>
      <c r="C51" s="137" t="s">
        <v>235</v>
      </c>
      <c r="D51" s="138">
        <f>0.0817*100</f>
        <v>8.17</v>
      </c>
      <c r="E51" s="139"/>
      <c r="F51" s="115">
        <f t="shared" si="1"/>
        <v>0</v>
      </c>
    </row>
    <row r="52" spans="1:6">
      <c r="A52" s="125"/>
      <c r="B52" s="126" t="s">
        <v>204</v>
      </c>
      <c r="C52" s="127"/>
      <c r="D52" s="128"/>
      <c r="E52" s="162"/>
      <c r="F52" s="129"/>
    </row>
    <row r="53" spans="1:6" ht="46.15">
      <c r="A53" s="135" t="s">
        <v>37</v>
      </c>
      <c r="B53" s="136" t="s">
        <v>741</v>
      </c>
      <c r="C53" s="137" t="s">
        <v>235</v>
      </c>
      <c r="D53" s="138">
        <v>6.25</v>
      </c>
      <c r="E53" s="139"/>
      <c r="F53" s="115">
        <f t="shared" si="1"/>
        <v>0</v>
      </c>
    </row>
    <row r="54" spans="1:6">
      <c r="A54" s="125"/>
      <c r="B54" s="126" t="s">
        <v>181</v>
      </c>
      <c r="C54" s="127"/>
      <c r="D54" s="128"/>
      <c r="E54" s="162"/>
      <c r="F54" s="129"/>
    </row>
    <row r="55" spans="1:6" ht="42.75" customHeight="1">
      <c r="A55" s="135" t="s">
        <v>38</v>
      </c>
      <c r="B55" s="136" t="s">
        <v>742</v>
      </c>
      <c r="C55" s="137" t="s">
        <v>235</v>
      </c>
      <c r="D55" s="138">
        <v>20</v>
      </c>
      <c r="E55" s="139"/>
      <c r="F55" s="115">
        <f t="shared" si="1"/>
        <v>0</v>
      </c>
    </row>
    <row r="56" spans="1:6" ht="30.75">
      <c r="A56" s="135" t="s">
        <v>13</v>
      </c>
      <c r="B56" s="136" t="s">
        <v>743</v>
      </c>
      <c r="C56" s="137" t="s">
        <v>235</v>
      </c>
      <c r="D56" s="138">
        <v>20</v>
      </c>
      <c r="E56" s="139"/>
      <c r="F56" s="115">
        <f t="shared" si="1"/>
        <v>0</v>
      </c>
    </row>
    <row r="57" spans="1:6" ht="22.5" customHeight="1">
      <c r="A57" s="135" t="s">
        <v>39</v>
      </c>
      <c r="B57" s="136" t="s">
        <v>744</v>
      </c>
      <c r="C57" s="137" t="s">
        <v>235</v>
      </c>
      <c r="D57" s="138">
        <v>20</v>
      </c>
      <c r="E57" s="139"/>
      <c r="F57" s="115">
        <f t="shared" si="1"/>
        <v>0</v>
      </c>
    </row>
    <row r="58" spans="1:6" ht="30.75">
      <c r="A58" s="135" t="s">
        <v>16</v>
      </c>
      <c r="B58" s="136" t="s">
        <v>745</v>
      </c>
      <c r="C58" s="137" t="s">
        <v>235</v>
      </c>
      <c r="D58" s="138">
        <v>20</v>
      </c>
      <c r="E58" s="139"/>
      <c r="F58" s="115">
        <f t="shared" si="1"/>
        <v>0</v>
      </c>
    </row>
    <row r="59" spans="1:6" ht="21" customHeight="1">
      <c r="A59" s="81" t="s">
        <v>129</v>
      </c>
      <c r="B59" s="82" t="s">
        <v>128</v>
      </c>
      <c r="C59" s="81"/>
      <c r="D59" s="105"/>
      <c r="E59" s="164"/>
      <c r="F59" s="77">
        <f>SUM(F48:F58)</f>
        <v>0</v>
      </c>
    </row>
    <row r="60" spans="1:6" ht="24" customHeight="1">
      <c r="A60" s="60" t="s">
        <v>65</v>
      </c>
      <c r="B60" s="61" t="s">
        <v>746</v>
      </c>
      <c r="C60" s="15"/>
      <c r="D60" s="16"/>
      <c r="E60" s="165"/>
      <c r="F60" s="15"/>
    </row>
    <row r="61" spans="1:6">
      <c r="A61" s="125"/>
      <c r="B61" s="126" t="s">
        <v>747</v>
      </c>
      <c r="C61" s="127"/>
      <c r="D61" s="128"/>
      <c r="E61" s="162"/>
      <c r="F61" s="129"/>
    </row>
    <row r="62" spans="1:6" ht="46.15">
      <c r="A62" s="135" t="s">
        <v>48</v>
      </c>
      <c r="B62" s="136" t="s">
        <v>748</v>
      </c>
      <c r="C62" s="137" t="s">
        <v>235</v>
      </c>
      <c r="D62" s="138">
        <f>0.0138*100</f>
        <v>1.38</v>
      </c>
      <c r="E62" s="139"/>
      <c r="F62" s="115">
        <f t="shared" si="1"/>
        <v>0</v>
      </c>
    </row>
    <row r="63" spans="1:6" ht="30.75">
      <c r="A63" s="135" t="s">
        <v>49</v>
      </c>
      <c r="B63" s="136" t="s">
        <v>749</v>
      </c>
      <c r="C63" s="137" t="s">
        <v>235</v>
      </c>
      <c r="D63" s="138">
        <f>0.0138*100</f>
        <v>1.38</v>
      </c>
      <c r="E63" s="139"/>
      <c r="F63" s="115">
        <f t="shared" si="1"/>
        <v>0</v>
      </c>
    </row>
    <row r="64" spans="1:6" ht="21" customHeight="1">
      <c r="A64" s="125"/>
      <c r="B64" s="126" t="s">
        <v>181</v>
      </c>
      <c r="C64" s="127"/>
      <c r="D64" s="128"/>
      <c r="E64" s="162"/>
      <c r="F64" s="129"/>
    </row>
    <row r="65" spans="1:8" ht="61.5">
      <c r="A65" s="135" t="s">
        <v>50</v>
      </c>
      <c r="B65" s="136" t="s">
        <v>750</v>
      </c>
      <c r="C65" s="137" t="s">
        <v>235</v>
      </c>
      <c r="D65" s="138">
        <f>0.2*100</f>
        <v>20</v>
      </c>
      <c r="E65" s="139"/>
      <c r="F65" s="115">
        <f t="shared" si="1"/>
        <v>0</v>
      </c>
      <c r="H65" s="148"/>
    </row>
    <row r="66" spans="1:8" ht="25.5" customHeight="1">
      <c r="A66" s="116"/>
      <c r="B66" s="117" t="s">
        <v>6</v>
      </c>
      <c r="C66" s="118"/>
      <c r="D66" s="119"/>
      <c r="E66" s="166"/>
      <c r="F66" s="120">
        <f>SUM(F62:F65)</f>
        <v>0</v>
      </c>
      <c r="G66" s="148"/>
      <c r="H66" s="157"/>
    </row>
    <row r="67" spans="1:8" ht="24.75" customHeight="1">
      <c r="A67" s="15">
        <v>4</v>
      </c>
      <c r="B67" s="61" t="s">
        <v>643</v>
      </c>
      <c r="C67" s="15"/>
      <c r="D67" s="97"/>
      <c r="E67" s="167"/>
      <c r="F67" s="15"/>
    </row>
    <row r="68" spans="1:8" ht="18.75" customHeight="1">
      <c r="A68" s="84"/>
      <c r="B68" s="83" t="s">
        <v>644</v>
      </c>
      <c r="C68" s="84"/>
      <c r="D68" s="104"/>
      <c r="E68" s="168"/>
      <c r="F68" s="84"/>
    </row>
    <row r="69" spans="1:8" ht="61.5">
      <c r="A69" s="13" t="s">
        <v>57</v>
      </c>
      <c r="B69" s="78" t="s">
        <v>751</v>
      </c>
      <c r="C69" s="62" t="s">
        <v>223</v>
      </c>
      <c r="D69" s="96">
        <v>3</v>
      </c>
      <c r="E69" s="99"/>
      <c r="F69" s="9">
        <f t="shared" ref="F69:F75" si="2">ROUND(D69*E69,2)</f>
        <v>0</v>
      </c>
    </row>
    <row r="70" spans="1:8" ht="61.5">
      <c r="A70" s="13" t="s">
        <v>58</v>
      </c>
      <c r="B70" s="78" t="s">
        <v>645</v>
      </c>
      <c r="C70" s="62" t="s">
        <v>223</v>
      </c>
      <c r="D70" s="96">
        <v>7.5</v>
      </c>
      <c r="E70" s="99"/>
      <c r="F70" s="9">
        <f t="shared" si="2"/>
        <v>0</v>
      </c>
    </row>
    <row r="71" spans="1:8" ht="61.5">
      <c r="A71" s="13" t="s">
        <v>59</v>
      </c>
      <c r="B71" s="78" t="s">
        <v>646</v>
      </c>
      <c r="C71" s="62" t="s">
        <v>223</v>
      </c>
      <c r="D71" s="96">
        <f>0.07*100</f>
        <v>7.0000000000000009</v>
      </c>
      <c r="E71" s="99"/>
      <c r="F71" s="9">
        <f t="shared" si="2"/>
        <v>0</v>
      </c>
    </row>
    <row r="72" spans="1:8" ht="30.75">
      <c r="A72" s="13" t="s">
        <v>60</v>
      </c>
      <c r="B72" s="78" t="s">
        <v>752</v>
      </c>
      <c r="C72" s="62" t="s">
        <v>238</v>
      </c>
      <c r="D72" s="96">
        <v>1</v>
      </c>
      <c r="E72" s="99"/>
      <c r="F72" s="9">
        <f t="shared" si="2"/>
        <v>0</v>
      </c>
    </row>
    <row r="73" spans="1:8" ht="30.75">
      <c r="A73" s="13" t="s">
        <v>61</v>
      </c>
      <c r="B73" s="78" t="s">
        <v>266</v>
      </c>
      <c r="C73" s="62" t="s">
        <v>238</v>
      </c>
      <c r="D73" s="96">
        <v>1</v>
      </c>
      <c r="E73" s="99"/>
      <c r="F73" s="9">
        <f t="shared" si="2"/>
        <v>0</v>
      </c>
    </row>
    <row r="74" spans="1:8" ht="30.75">
      <c r="A74" s="13" t="s">
        <v>62</v>
      </c>
      <c r="B74" s="78" t="s">
        <v>267</v>
      </c>
      <c r="C74" s="62" t="s">
        <v>238</v>
      </c>
      <c r="D74" s="96">
        <v>7</v>
      </c>
      <c r="E74" s="99"/>
      <c r="F74" s="9">
        <f t="shared" si="2"/>
        <v>0</v>
      </c>
    </row>
    <row r="75" spans="1:8">
      <c r="A75" s="13" t="s">
        <v>14</v>
      </c>
      <c r="B75" s="78" t="s">
        <v>753</v>
      </c>
      <c r="C75" s="62" t="s">
        <v>223</v>
      </c>
      <c r="D75" s="169">
        <f>0.07*100</f>
        <v>7.0000000000000009</v>
      </c>
      <c r="E75" s="163"/>
      <c r="F75" s="115">
        <f t="shared" si="2"/>
        <v>0</v>
      </c>
    </row>
    <row r="76" spans="1:8" ht="46.15">
      <c r="A76" s="84"/>
      <c r="B76" s="83" t="s">
        <v>386</v>
      </c>
      <c r="C76" s="84"/>
      <c r="D76" s="170"/>
      <c r="E76" s="168"/>
      <c r="F76" s="84"/>
    </row>
    <row r="77" spans="1:8" ht="30.75">
      <c r="A77" s="13" t="s">
        <v>63</v>
      </c>
      <c r="B77" s="78" t="s">
        <v>754</v>
      </c>
      <c r="C77" s="62" t="s">
        <v>238</v>
      </c>
      <c r="D77" s="169">
        <v>6</v>
      </c>
      <c r="E77" s="163"/>
      <c r="F77" s="115">
        <f t="shared" ref="F77:F101" si="3">ROUND(D77*E77,2)</f>
        <v>0</v>
      </c>
    </row>
    <row r="78" spans="1:8" ht="30.75">
      <c r="A78" s="13" t="s">
        <v>17</v>
      </c>
      <c r="B78" s="78" t="s">
        <v>755</v>
      </c>
      <c r="C78" s="62" t="s">
        <v>238</v>
      </c>
      <c r="D78" s="169">
        <v>3</v>
      </c>
      <c r="E78" s="163"/>
      <c r="F78" s="115">
        <f t="shared" si="3"/>
        <v>0</v>
      </c>
    </row>
    <row r="79" spans="1:8" ht="30.75">
      <c r="A79" s="13" t="s">
        <v>93</v>
      </c>
      <c r="B79" s="78" t="s">
        <v>756</v>
      </c>
      <c r="C79" s="62" t="s">
        <v>238</v>
      </c>
      <c r="D79" s="169">
        <v>3</v>
      </c>
      <c r="E79" s="163"/>
      <c r="F79" s="115">
        <f t="shared" si="3"/>
        <v>0</v>
      </c>
    </row>
    <row r="80" spans="1:8" ht="30.75">
      <c r="A80" s="13" t="s">
        <v>94</v>
      </c>
      <c r="B80" s="78" t="s">
        <v>757</v>
      </c>
      <c r="C80" s="62" t="s">
        <v>238</v>
      </c>
      <c r="D80" s="169">
        <v>3</v>
      </c>
      <c r="E80" s="163"/>
      <c r="F80" s="115">
        <f t="shared" si="3"/>
        <v>0</v>
      </c>
    </row>
    <row r="81" spans="1:8">
      <c r="A81" s="13" t="s">
        <v>95</v>
      </c>
      <c r="B81" s="78" t="s">
        <v>758</v>
      </c>
      <c r="C81" s="62" t="s">
        <v>238</v>
      </c>
      <c r="D81" s="169">
        <v>3</v>
      </c>
      <c r="E81" s="163"/>
      <c r="F81" s="115">
        <f t="shared" si="3"/>
        <v>0</v>
      </c>
    </row>
    <row r="82" spans="1:8" ht="30.75">
      <c r="A82" s="13" t="s">
        <v>96</v>
      </c>
      <c r="B82" s="78" t="s">
        <v>759</v>
      </c>
      <c r="C82" s="62" t="s">
        <v>238</v>
      </c>
      <c r="D82" s="169">
        <v>5</v>
      </c>
      <c r="E82" s="163"/>
      <c r="F82" s="115">
        <f t="shared" si="3"/>
        <v>0</v>
      </c>
    </row>
    <row r="83" spans="1:8" ht="30.75">
      <c r="A83" s="13" t="s">
        <v>97</v>
      </c>
      <c r="B83" s="78" t="s">
        <v>760</v>
      </c>
      <c r="C83" s="62" t="s">
        <v>238</v>
      </c>
      <c r="D83" s="169">
        <v>2</v>
      </c>
      <c r="E83" s="163"/>
      <c r="F83" s="115">
        <f t="shared" si="3"/>
        <v>0</v>
      </c>
    </row>
    <row r="84" spans="1:8" ht="30.75">
      <c r="A84" s="13" t="s">
        <v>98</v>
      </c>
      <c r="B84" s="78" t="s">
        <v>761</v>
      </c>
      <c r="C84" s="62" t="s">
        <v>238</v>
      </c>
      <c r="D84" s="169">
        <v>3</v>
      </c>
      <c r="E84" s="163"/>
      <c r="F84" s="115">
        <f t="shared" si="3"/>
        <v>0</v>
      </c>
    </row>
    <row r="85" spans="1:8" ht="30.75">
      <c r="A85" s="13" t="s">
        <v>99</v>
      </c>
      <c r="B85" s="78" t="s">
        <v>762</v>
      </c>
      <c r="C85" s="62" t="s">
        <v>238</v>
      </c>
      <c r="D85" s="169">
        <v>3</v>
      </c>
      <c r="E85" s="163"/>
      <c r="F85" s="115">
        <f t="shared" si="3"/>
        <v>0</v>
      </c>
    </row>
    <row r="86" spans="1:8" ht="34.5" customHeight="1">
      <c r="A86" s="13" t="s">
        <v>100</v>
      </c>
      <c r="B86" s="78" t="s">
        <v>763</v>
      </c>
      <c r="C86" s="62" t="s">
        <v>238</v>
      </c>
      <c r="D86" s="169">
        <v>3</v>
      </c>
      <c r="E86" s="163"/>
      <c r="F86" s="115">
        <f t="shared" si="3"/>
        <v>0</v>
      </c>
    </row>
    <row r="87" spans="1:8" ht="30.75">
      <c r="A87" s="13" t="s">
        <v>101</v>
      </c>
      <c r="B87" s="78" t="s">
        <v>764</v>
      </c>
      <c r="C87" s="62" t="s">
        <v>238</v>
      </c>
      <c r="D87" s="169">
        <v>1</v>
      </c>
      <c r="E87" s="163"/>
      <c r="F87" s="115">
        <f t="shared" si="3"/>
        <v>0</v>
      </c>
    </row>
    <row r="88" spans="1:8" ht="30.75">
      <c r="A88" s="13" t="s">
        <v>102</v>
      </c>
      <c r="B88" s="78" t="s">
        <v>765</v>
      </c>
      <c r="C88" s="62" t="s">
        <v>238</v>
      </c>
      <c r="D88" s="169">
        <v>1</v>
      </c>
      <c r="E88" s="163"/>
      <c r="F88" s="115">
        <f t="shared" si="3"/>
        <v>0</v>
      </c>
    </row>
    <row r="89" spans="1:8" ht="22.5" customHeight="1">
      <c r="A89" s="13" t="s">
        <v>103</v>
      </c>
      <c r="B89" s="78" t="s">
        <v>766</v>
      </c>
      <c r="C89" s="62" t="s">
        <v>238</v>
      </c>
      <c r="D89" s="169">
        <v>2</v>
      </c>
      <c r="E89" s="163"/>
      <c r="F89" s="115">
        <f t="shared" si="3"/>
        <v>0</v>
      </c>
    </row>
    <row r="90" spans="1:8" ht="46.15">
      <c r="A90" s="13" t="s">
        <v>104</v>
      </c>
      <c r="B90" s="78" t="s">
        <v>767</v>
      </c>
      <c r="C90" s="62" t="s">
        <v>238</v>
      </c>
      <c r="D90" s="169">
        <v>1</v>
      </c>
      <c r="E90" s="163"/>
      <c r="F90" s="115">
        <f t="shared" si="3"/>
        <v>0</v>
      </c>
      <c r="H90" s="148"/>
    </row>
    <row r="91" spans="1:8" ht="34.5" customHeight="1">
      <c r="A91" s="13" t="s">
        <v>105</v>
      </c>
      <c r="B91" s="78" t="s">
        <v>768</v>
      </c>
      <c r="C91" s="62" t="s">
        <v>238</v>
      </c>
      <c r="D91" s="169">
        <v>3</v>
      </c>
      <c r="E91" s="163"/>
      <c r="F91" s="115">
        <f t="shared" si="3"/>
        <v>0</v>
      </c>
    </row>
    <row r="92" spans="1:8">
      <c r="A92" s="84"/>
      <c r="B92" s="83" t="s">
        <v>769</v>
      </c>
      <c r="C92" s="84"/>
      <c r="D92" s="104"/>
      <c r="E92" s="168"/>
      <c r="F92" s="84"/>
    </row>
    <row r="93" spans="1:8" ht="30.75">
      <c r="A93" s="13" t="s">
        <v>106</v>
      </c>
      <c r="B93" s="78" t="s">
        <v>770</v>
      </c>
      <c r="C93" s="62" t="s">
        <v>246</v>
      </c>
      <c r="D93" s="96">
        <v>6</v>
      </c>
      <c r="E93" s="163"/>
      <c r="F93" s="115">
        <f t="shared" si="3"/>
        <v>0</v>
      </c>
    </row>
    <row r="94" spans="1:8" ht="30.75">
      <c r="A94" s="13" t="s">
        <v>107</v>
      </c>
      <c r="B94" s="78" t="s">
        <v>771</v>
      </c>
      <c r="C94" s="62" t="s">
        <v>246</v>
      </c>
      <c r="D94" s="96">
        <v>2.625</v>
      </c>
      <c r="E94" s="163"/>
      <c r="F94" s="115">
        <f t="shared" si="3"/>
        <v>0</v>
      </c>
    </row>
    <row r="95" spans="1:8" ht="52.5" customHeight="1">
      <c r="A95" s="13" t="s">
        <v>108</v>
      </c>
      <c r="B95" s="78" t="s">
        <v>715</v>
      </c>
      <c r="C95" s="62" t="s">
        <v>246</v>
      </c>
      <c r="D95" s="96">
        <v>3.375</v>
      </c>
      <c r="E95" s="163"/>
      <c r="F95" s="115">
        <f t="shared" si="3"/>
        <v>0</v>
      </c>
    </row>
    <row r="96" spans="1:8" ht="46.15">
      <c r="A96" s="84"/>
      <c r="B96" s="83" t="s">
        <v>772</v>
      </c>
      <c r="C96" s="84"/>
      <c r="D96" s="104"/>
      <c r="E96" s="168"/>
      <c r="F96" s="84"/>
    </row>
    <row r="97" spans="1:6" ht="24" customHeight="1">
      <c r="A97" s="13" t="s">
        <v>109</v>
      </c>
      <c r="B97" s="78" t="s">
        <v>773</v>
      </c>
      <c r="C97" s="62" t="s">
        <v>238</v>
      </c>
      <c r="D97" s="96">
        <v>1</v>
      </c>
      <c r="E97" s="163"/>
      <c r="F97" s="115">
        <f t="shared" si="3"/>
        <v>0</v>
      </c>
    </row>
    <row r="98" spans="1:6" ht="24" customHeight="1">
      <c r="A98" s="13" t="s">
        <v>176</v>
      </c>
      <c r="B98" s="78" t="s">
        <v>774</v>
      </c>
      <c r="C98" s="62" t="s">
        <v>238</v>
      </c>
      <c r="D98" s="96">
        <v>3</v>
      </c>
      <c r="E98" s="163"/>
      <c r="F98" s="115">
        <f t="shared" si="3"/>
        <v>0</v>
      </c>
    </row>
    <row r="99" spans="1:6" ht="24" customHeight="1">
      <c r="A99" s="13" t="s">
        <v>177</v>
      </c>
      <c r="B99" s="78" t="s">
        <v>775</v>
      </c>
      <c r="C99" s="62" t="s">
        <v>238</v>
      </c>
      <c r="D99" s="96">
        <v>1</v>
      </c>
      <c r="E99" s="163"/>
      <c r="F99" s="115">
        <f t="shared" si="3"/>
        <v>0</v>
      </c>
    </row>
    <row r="100" spans="1:6" ht="24" customHeight="1">
      <c r="A100" s="13" t="s">
        <v>178</v>
      </c>
      <c r="B100" s="78" t="s">
        <v>776</v>
      </c>
      <c r="C100" s="62" t="s">
        <v>238</v>
      </c>
      <c r="D100" s="96">
        <v>1</v>
      </c>
      <c r="E100" s="163"/>
      <c r="F100" s="115">
        <f t="shared" si="3"/>
        <v>0</v>
      </c>
    </row>
    <row r="101" spans="1:6" ht="24" customHeight="1">
      <c r="A101" s="13" t="s">
        <v>130</v>
      </c>
      <c r="B101" s="78" t="s">
        <v>777</v>
      </c>
      <c r="C101" s="62" t="s">
        <v>790</v>
      </c>
      <c r="D101" s="96">
        <v>4.3999999999999997E-2</v>
      </c>
      <c r="E101" s="163"/>
      <c r="F101" s="115">
        <f t="shared" si="3"/>
        <v>0</v>
      </c>
    </row>
    <row r="102" spans="1:6" ht="24" customHeight="1">
      <c r="A102" s="81" t="s">
        <v>129</v>
      </c>
      <c r="B102" s="82" t="s">
        <v>128</v>
      </c>
      <c r="C102" s="81"/>
      <c r="D102" s="105"/>
      <c r="E102" s="164"/>
      <c r="F102" s="77">
        <f>SUM(F69:F101)</f>
        <v>0</v>
      </c>
    </row>
    <row r="103" spans="1:6" ht="24.75" customHeight="1">
      <c r="A103" s="145" t="str">
        <f>A5</f>
        <v>B</v>
      </c>
      <c r="B103" s="215" t="s">
        <v>250</v>
      </c>
      <c r="C103" s="215"/>
      <c r="D103" s="215"/>
      <c r="E103" s="215"/>
      <c r="F103" s="215"/>
    </row>
    <row r="104" spans="1:6" ht="27.75" customHeight="1">
      <c r="A104" s="3">
        <v>1</v>
      </c>
      <c r="B104" s="216" t="str">
        <f>B6</f>
        <v>Общестроительные работы / Civil works</v>
      </c>
      <c r="C104" s="216"/>
      <c r="D104" s="216"/>
      <c r="E104" s="216"/>
      <c r="F104" s="4">
        <f>F45</f>
        <v>0</v>
      </c>
    </row>
    <row r="105" spans="1:6" ht="27.75" customHeight="1">
      <c r="A105" s="3">
        <v>2</v>
      </c>
      <c r="B105" s="216" t="str">
        <f>B46</f>
        <v>Внутренная отделка / Interior finishing</v>
      </c>
      <c r="C105" s="216"/>
      <c r="D105" s="216"/>
      <c r="E105" s="216"/>
      <c r="F105" s="4">
        <f>F59</f>
        <v>0</v>
      </c>
    </row>
    <row r="106" spans="1:6" ht="27.75" customHeight="1">
      <c r="A106" s="3">
        <v>3</v>
      </c>
      <c r="B106" s="216" t="str">
        <f>B60</f>
        <v>Наружняя отделка / Exterior finishing</v>
      </c>
      <c r="C106" s="216"/>
      <c r="D106" s="216"/>
      <c r="E106" s="216"/>
      <c r="F106" s="4">
        <f>F66</f>
        <v>0</v>
      </c>
    </row>
    <row r="107" spans="1:6" ht="27.75" customHeight="1">
      <c r="A107" s="3">
        <v>4</v>
      </c>
      <c r="B107" s="216" t="str">
        <f>B67</f>
        <v>Технологическая часть / Technological part</v>
      </c>
      <c r="C107" s="216"/>
      <c r="D107" s="216"/>
      <c r="E107" s="216"/>
      <c r="F107" s="4">
        <f>F102</f>
        <v>0</v>
      </c>
    </row>
    <row r="108" spans="1:6" ht="30.6" customHeight="1">
      <c r="A108" s="145" t="str">
        <f>A5</f>
        <v>B</v>
      </c>
      <c r="B108" s="219" t="s">
        <v>251</v>
      </c>
      <c r="C108" s="219"/>
      <c r="D108" s="219"/>
      <c r="E108" s="219"/>
      <c r="F108" s="5">
        <f>SUM(F104:F107)</f>
        <v>0</v>
      </c>
    </row>
    <row r="109" spans="1:6" s="190" customFormat="1" ht="28.5" customHeight="1">
      <c r="A109" s="220" t="s">
        <v>860</v>
      </c>
      <c r="B109" s="220"/>
      <c r="C109" s="220"/>
      <c r="D109" s="220"/>
      <c r="E109" s="220"/>
      <c r="F109" s="220"/>
    </row>
    <row r="110" spans="1:6" s="190" customFormat="1" ht="142.9" customHeight="1">
      <c r="A110" s="220" t="s">
        <v>861</v>
      </c>
      <c r="B110" s="220"/>
      <c r="C110" s="220"/>
      <c r="D110" s="220"/>
      <c r="E110" s="220"/>
      <c r="F110" s="220"/>
    </row>
    <row r="111" spans="1:6" s="190" customFormat="1" ht="45.6" customHeight="1">
      <c r="A111" s="220" t="s">
        <v>862</v>
      </c>
      <c r="B111" s="220"/>
      <c r="C111" s="220"/>
      <c r="D111" s="220"/>
      <c r="E111" s="220"/>
      <c r="F111" s="220"/>
    </row>
    <row r="112" spans="1:6" s="190" customFormat="1" ht="133.5" customHeight="1">
      <c r="A112" s="220" t="s">
        <v>863</v>
      </c>
      <c r="B112" s="220"/>
      <c r="C112" s="220"/>
      <c r="D112" s="220"/>
      <c r="E112" s="220"/>
      <c r="F112" s="220"/>
    </row>
    <row r="113" spans="1:5" s="54" customFormat="1">
      <c r="E113" s="7"/>
    </row>
    <row r="114" spans="1:5" s="54" customFormat="1">
      <c r="E114" s="7"/>
    </row>
    <row r="115" spans="1:5" s="54" customFormat="1">
      <c r="A115" s="53"/>
      <c r="B115" s="191" t="s">
        <v>856</v>
      </c>
      <c r="C115" s="185"/>
      <c r="E115" s="7"/>
    </row>
    <row r="116" spans="1:5" s="54" customFormat="1">
      <c r="A116" s="53"/>
      <c r="B116" s="192" t="s">
        <v>864</v>
      </c>
      <c r="C116" s="193"/>
      <c r="E116" s="7"/>
    </row>
    <row r="117" spans="1:5" s="54" customFormat="1">
      <c r="A117" s="53"/>
      <c r="B117" s="192"/>
      <c r="C117" s="185"/>
      <c r="E117" s="7"/>
    </row>
    <row r="118" spans="1:5" s="54" customFormat="1">
      <c r="A118" s="53"/>
      <c r="B118" s="53"/>
      <c r="C118" s="194"/>
      <c r="D118" s="195"/>
      <c r="E118" s="7"/>
    </row>
    <row r="119" spans="1:5" s="54" customFormat="1">
      <c r="A119" s="53"/>
      <c r="B119" s="53"/>
      <c r="C119" s="194"/>
      <c r="D119" s="195"/>
      <c r="E119" s="7"/>
    </row>
    <row r="120" spans="1:5" s="54" customFormat="1">
      <c r="A120" s="53"/>
      <c r="B120" s="53" t="s">
        <v>858</v>
      </c>
      <c r="C120" s="194"/>
      <c r="D120" s="195"/>
      <c r="E120" s="7"/>
    </row>
    <row r="121" spans="1:5" s="54" customFormat="1">
      <c r="A121" s="53"/>
      <c r="B121" s="196" t="s">
        <v>859</v>
      </c>
      <c r="C121" s="194"/>
      <c r="D121" s="195"/>
      <c r="E121" s="7"/>
    </row>
    <row r="122" spans="1:5" s="54" customFormat="1">
      <c r="E122" s="7"/>
    </row>
    <row r="123" spans="1:5" s="54" customFormat="1">
      <c r="E123" s="7"/>
    </row>
    <row r="124" spans="1:5" s="54" customFormat="1">
      <c r="E124" s="7"/>
    </row>
  </sheetData>
  <protectedRanges>
    <protectedRange sqref="E4" name="Range1"/>
  </protectedRanges>
  <mergeCells count="12">
    <mergeCell ref="A112:F112"/>
    <mergeCell ref="B105:E105"/>
    <mergeCell ref="B106:E106"/>
    <mergeCell ref="A2:F2"/>
    <mergeCell ref="A3:F3"/>
    <mergeCell ref="B104:E104"/>
    <mergeCell ref="B103:F103"/>
    <mergeCell ref="B107:E107"/>
    <mergeCell ref="B108:E108"/>
    <mergeCell ref="A109:F109"/>
    <mergeCell ref="A110:F110"/>
    <mergeCell ref="A111:F111"/>
  </mergeCells>
  <phoneticPr fontId="2" type="noConversion"/>
  <pageMargins left="0.7" right="0.7" top="0.75" bottom="0.75" header="0.3" footer="0.3"/>
  <pageSetup scale="7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1C06-EE88-46E0-8E20-12066419331B}">
  <sheetPr>
    <tabColor rgb="FF00B050"/>
  </sheetPr>
  <dimension ref="A1:H144"/>
  <sheetViews>
    <sheetView view="pageBreakPreview" topLeftCell="A105" zoomScale="98" zoomScaleNormal="85" zoomScaleSheetLayoutView="98" workbookViewId="0">
      <selection activeCell="B91" sqref="B91"/>
    </sheetView>
  </sheetViews>
  <sheetFormatPr defaultColWidth="8.86328125" defaultRowHeight="15.4"/>
  <cols>
    <col min="1" max="1" width="7.3984375" style="11" customWidth="1"/>
    <col min="2" max="2" width="63" style="12" customWidth="1"/>
    <col min="3" max="3" width="14.1328125" style="12" customWidth="1"/>
    <col min="4" max="4" width="14.59765625" style="14" customWidth="1"/>
    <col min="5" max="6" width="14.86328125" style="11" customWidth="1"/>
    <col min="7" max="7" width="11.86328125" style="8" bestFit="1" customWidth="1"/>
    <col min="8" max="8" width="10.1328125" style="8" customWidth="1"/>
    <col min="9" max="16384" width="8.86328125" style="8"/>
  </cols>
  <sheetData>
    <row r="1" spans="1:6" s="2" customFormat="1" ht="20.4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6" s="50" customFormat="1" ht="50.45" customHeight="1">
      <c r="A2" s="217" t="str">
        <f>SUM!A12</f>
        <v xml:space="preserve">ВЕДОМОСТЬ ОБЪЕМОВ РАБОТ / BILL OF QUANTITIES </v>
      </c>
      <c r="B2" s="217"/>
      <c r="C2" s="217"/>
      <c r="D2" s="217"/>
      <c r="E2" s="217"/>
      <c r="F2" s="217"/>
    </row>
    <row r="3" spans="1:6" s="17" customFormat="1" ht="54.75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6" s="2" customFormat="1" ht="64.349999999999994" customHeight="1">
      <c r="A4" s="51" t="s">
        <v>85</v>
      </c>
      <c r="B4" s="51" t="s">
        <v>64</v>
      </c>
      <c r="C4" s="51" t="s">
        <v>86</v>
      </c>
      <c r="D4" s="52" t="s">
        <v>87</v>
      </c>
      <c r="E4" s="58" t="s">
        <v>71</v>
      </c>
      <c r="F4" s="59" t="s">
        <v>72</v>
      </c>
    </row>
    <row r="5" spans="1:6" ht="36.75" customHeight="1">
      <c r="A5" s="60" t="s">
        <v>4</v>
      </c>
      <c r="B5" s="15" t="s">
        <v>866</v>
      </c>
      <c r="C5" s="15"/>
      <c r="D5" s="16"/>
      <c r="E5" s="15"/>
      <c r="F5" s="15"/>
    </row>
    <row r="6" spans="1:6" ht="21" customHeight="1">
      <c r="A6" s="60" t="s">
        <v>92</v>
      </c>
      <c r="B6" s="15" t="s">
        <v>180</v>
      </c>
      <c r="C6" s="15"/>
      <c r="D6" s="16"/>
      <c r="E6" s="15"/>
      <c r="F6" s="15"/>
    </row>
    <row r="7" spans="1:6" ht="107.65">
      <c r="A7" s="13" t="s">
        <v>1</v>
      </c>
      <c r="B7" s="78" t="s">
        <v>253</v>
      </c>
      <c r="C7" s="62" t="s">
        <v>226</v>
      </c>
      <c r="D7" s="94">
        <f>0.0453*1000</f>
        <v>45.3</v>
      </c>
      <c r="E7" s="99"/>
      <c r="F7" s="9">
        <f t="shared" ref="F7:F62" si="0">ROUND(D7*E7,2)</f>
        <v>0</v>
      </c>
    </row>
    <row r="8" spans="1:6" ht="30.75">
      <c r="A8" s="13" t="s">
        <v>7</v>
      </c>
      <c r="B8" s="78" t="s">
        <v>254</v>
      </c>
      <c r="C8" s="62" t="s">
        <v>222</v>
      </c>
      <c r="D8" s="94">
        <v>72.48</v>
      </c>
      <c r="E8" s="99"/>
      <c r="F8" s="9">
        <f t="shared" si="0"/>
        <v>0</v>
      </c>
    </row>
    <row r="9" spans="1:6" ht="100.5" customHeight="1">
      <c r="A9" s="13" t="s">
        <v>8</v>
      </c>
      <c r="B9" s="78" t="s">
        <v>202</v>
      </c>
      <c r="C9" s="62" t="s">
        <v>226</v>
      </c>
      <c r="D9" s="94">
        <f>0.17496*1000</f>
        <v>174.96</v>
      </c>
      <c r="E9" s="99"/>
      <c r="F9" s="9">
        <f t="shared" si="0"/>
        <v>0</v>
      </c>
    </row>
    <row r="10" spans="1:6" ht="21.75" customHeight="1">
      <c r="A10" s="13" t="s">
        <v>9</v>
      </c>
      <c r="B10" s="78" t="s">
        <v>186</v>
      </c>
      <c r="C10" s="62" t="s">
        <v>226</v>
      </c>
      <c r="D10" s="94">
        <f>0.066078*100</f>
        <v>6.6078000000000001</v>
      </c>
      <c r="E10" s="99"/>
      <c r="F10" s="9">
        <f t="shared" si="0"/>
        <v>0</v>
      </c>
    </row>
    <row r="11" spans="1:6" ht="61.5">
      <c r="A11" s="13" t="s">
        <v>114</v>
      </c>
      <c r="B11" s="78" t="s">
        <v>656</v>
      </c>
      <c r="C11" s="62" t="s">
        <v>222</v>
      </c>
      <c r="D11" s="94">
        <v>65.55</v>
      </c>
      <c r="E11" s="99"/>
      <c r="F11" s="9">
        <f t="shared" si="0"/>
        <v>0</v>
      </c>
    </row>
    <row r="12" spans="1:6" ht="27.75" customHeight="1">
      <c r="A12" s="13" t="s">
        <v>10</v>
      </c>
      <c r="B12" s="78" t="s">
        <v>657</v>
      </c>
      <c r="C12" s="62" t="s">
        <v>226</v>
      </c>
      <c r="D12" s="94">
        <v>43.7</v>
      </c>
      <c r="E12" s="99"/>
      <c r="F12" s="9">
        <f t="shared" si="0"/>
        <v>0</v>
      </c>
    </row>
    <row r="13" spans="1:6" ht="30.75">
      <c r="A13" s="13" t="s">
        <v>11</v>
      </c>
      <c r="B13" s="78" t="s">
        <v>658</v>
      </c>
      <c r="C13" s="62" t="s">
        <v>226</v>
      </c>
      <c r="D13" s="94">
        <v>7.94</v>
      </c>
      <c r="E13" s="99"/>
      <c r="F13" s="9">
        <f t="shared" si="0"/>
        <v>0</v>
      </c>
    </row>
    <row r="14" spans="1:6" ht="30.75">
      <c r="A14" s="13" t="s">
        <v>12</v>
      </c>
      <c r="B14" s="78" t="s">
        <v>659</v>
      </c>
      <c r="C14" s="62" t="s">
        <v>226</v>
      </c>
      <c r="D14" s="94">
        <v>35.76</v>
      </c>
      <c r="E14" s="99"/>
      <c r="F14" s="9">
        <f t="shared" si="0"/>
        <v>0</v>
      </c>
    </row>
    <row r="15" spans="1:6" ht="67.5" customHeight="1">
      <c r="A15" s="13" t="s">
        <v>15</v>
      </c>
      <c r="B15" s="78" t="s">
        <v>188</v>
      </c>
      <c r="C15" s="62" t="s">
        <v>226</v>
      </c>
      <c r="D15" s="94">
        <f>0.157464*1000</f>
        <v>157.464</v>
      </c>
      <c r="E15" s="99"/>
      <c r="F15" s="9">
        <f>ROUND(D15*E15,2)</f>
        <v>0</v>
      </c>
    </row>
    <row r="16" spans="1:6" ht="30.75">
      <c r="A16" s="13" t="s">
        <v>18</v>
      </c>
      <c r="B16" s="78" t="s">
        <v>189</v>
      </c>
      <c r="C16" s="62" t="s">
        <v>226</v>
      </c>
      <c r="D16" s="94">
        <v>157.464</v>
      </c>
      <c r="E16" s="99"/>
      <c r="F16" s="9">
        <f>ROUND(D16*E16,2)</f>
        <v>0</v>
      </c>
    </row>
    <row r="17" spans="1:6" ht="36.75" customHeight="1">
      <c r="A17" s="13" t="s">
        <v>19</v>
      </c>
      <c r="B17" s="78" t="s">
        <v>660</v>
      </c>
      <c r="C17" s="62" t="s">
        <v>226</v>
      </c>
      <c r="D17" s="94">
        <v>17.495999999999999</v>
      </c>
      <c r="E17" s="99"/>
      <c r="F17" s="9">
        <f t="shared" ref="F17:F30" si="1">ROUND(D17*E17,2)</f>
        <v>0</v>
      </c>
    </row>
    <row r="18" spans="1:6" ht="21.75" customHeight="1">
      <c r="A18" s="116"/>
      <c r="B18" s="117" t="s">
        <v>6</v>
      </c>
      <c r="C18" s="118"/>
      <c r="D18" s="119"/>
      <c r="E18" s="120"/>
      <c r="F18" s="120">
        <f>SUM(F7:F17)</f>
        <v>0</v>
      </c>
    </row>
    <row r="19" spans="1:6" ht="21" customHeight="1">
      <c r="A19" s="60" t="s">
        <v>89</v>
      </c>
      <c r="B19" s="15" t="s">
        <v>644</v>
      </c>
      <c r="C19" s="15"/>
      <c r="D19" s="16"/>
      <c r="E19" s="15"/>
      <c r="F19" s="15"/>
    </row>
    <row r="20" spans="1:6" ht="81.75" customHeight="1">
      <c r="A20" s="13" t="s">
        <v>33</v>
      </c>
      <c r="B20" s="78" t="s">
        <v>661</v>
      </c>
      <c r="C20" s="62" t="s">
        <v>249</v>
      </c>
      <c r="D20" s="94">
        <f>0.005*1000</f>
        <v>5</v>
      </c>
      <c r="E20" s="99"/>
      <c r="F20" s="9">
        <f t="shared" si="1"/>
        <v>0</v>
      </c>
    </row>
    <row r="21" spans="1:6" ht="52.5" customHeight="1">
      <c r="A21" s="13" t="s">
        <v>34</v>
      </c>
      <c r="B21" s="78" t="s">
        <v>342</v>
      </c>
      <c r="C21" s="62" t="s">
        <v>249</v>
      </c>
      <c r="D21" s="94">
        <f>0.005*1000</f>
        <v>5</v>
      </c>
      <c r="E21" s="99"/>
      <c r="F21" s="9">
        <f t="shared" si="1"/>
        <v>0</v>
      </c>
    </row>
    <row r="22" spans="1:6" ht="61.5">
      <c r="A22" s="13" t="s">
        <v>35</v>
      </c>
      <c r="B22" s="78" t="s">
        <v>662</v>
      </c>
      <c r="C22" s="62" t="s">
        <v>249</v>
      </c>
      <c r="D22" s="94">
        <f>0.01*1000</f>
        <v>10</v>
      </c>
      <c r="E22" s="99"/>
      <c r="F22" s="9">
        <f t="shared" si="1"/>
        <v>0</v>
      </c>
    </row>
    <row r="23" spans="1:6" ht="46.15">
      <c r="A23" s="13" t="s">
        <v>36</v>
      </c>
      <c r="B23" s="78" t="s">
        <v>375</v>
      </c>
      <c r="C23" s="62" t="s">
        <v>249</v>
      </c>
      <c r="D23" s="94">
        <v>10</v>
      </c>
      <c r="E23" s="99"/>
      <c r="F23" s="9">
        <f t="shared" si="1"/>
        <v>0</v>
      </c>
    </row>
    <row r="24" spans="1:6" ht="61.5">
      <c r="A24" s="13" t="s">
        <v>37</v>
      </c>
      <c r="B24" s="78" t="s">
        <v>663</v>
      </c>
      <c r="C24" s="62" t="s">
        <v>249</v>
      </c>
      <c r="D24" s="94">
        <f>0.005*1000</f>
        <v>5</v>
      </c>
      <c r="E24" s="99"/>
      <c r="F24" s="9">
        <f t="shared" si="1"/>
        <v>0</v>
      </c>
    </row>
    <row r="25" spans="1:6" ht="46.15">
      <c r="A25" s="13" t="s">
        <v>38</v>
      </c>
      <c r="B25" s="78" t="s">
        <v>343</v>
      </c>
      <c r="C25" s="62" t="s">
        <v>249</v>
      </c>
      <c r="D25" s="94">
        <v>5</v>
      </c>
      <c r="E25" s="99"/>
      <c r="F25" s="9">
        <f t="shared" si="1"/>
        <v>0</v>
      </c>
    </row>
    <row r="26" spans="1:6" ht="30.75">
      <c r="A26" s="13" t="s">
        <v>13</v>
      </c>
      <c r="B26" s="78" t="s">
        <v>255</v>
      </c>
      <c r="C26" s="62" t="s">
        <v>249</v>
      </c>
      <c r="D26" s="94">
        <f>0.059*1000</f>
        <v>59</v>
      </c>
      <c r="E26" s="99"/>
      <c r="F26" s="9">
        <f t="shared" si="1"/>
        <v>0</v>
      </c>
    </row>
    <row r="27" spans="1:6" ht="46.15">
      <c r="A27" s="13" t="s">
        <v>39</v>
      </c>
      <c r="B27" s="78" t="s">
        <v>256</v>
      </c>
      <c r="C27" s="62" t="s">
        <v>249</v>
      </c>
      <c r="D27" s="94">
        <f>0.059*1000</f>
        <v>59</v>
      </c>
      <c r="E27" s="99"/>
      <c r="F27" s="9">
        <f t="shared" si="1"/>
        <v>0</v>
      </c>
    </row>
    <row r="28" spans="1:6" ht="30.75">
      <c r="A28" s="13" t="s">
        <v>16</v>
      </c>
      <c r="B28" s="78" t="s">
        <v>258</v>
      </c>
      <c r="C28" s="62" t="s">
        <v>249</v>
      </c>
      <c r="D28" s="94">
        <v>76</v>
      </c>
      <c r="E28" s="99"/>
      <c r="F28" s="9">
        <f t="shared" si="1"/>
        <v>0</v>
      </c>
    </row>
    <row r="29" spans="1:6" ht="46.15">
      <c r="A29" s="13" t="s">
        <v>40</v>
      </c>
      <c r="B29" s="78" t="s">
        <v>257</v>
      </c>
      <c r="C29" s="62" t="s">
        <v>249</v>
      </c>
      <c r="D29" s="94">
        <v>76</v>
      </c>
      <c r="E29" s="99"/>
      <c r="F29" s="9">
        <f t="shared" si="1"/>
        <v>0</v>
      </c>
    </row>
    <row r="30" spans="1:6" ht="30.75">
      <c r="A30" s="13" t="s">
        <v>41</v>
      </c>
      <c r="B30" s="78" t="s">
        <v>259</v>
      </c>
      <c r="C30" s="62" t="s">
        <v>249</v>
      </c>
      <c r="D30" s="94">
        <f>0.0175*1000</f>
        <v>17.5</v>
      </c>
      <c r="E30" s="99"/>
      <c r="F30" s="9">
        <f t="shared" si="1"/>
        <v>0</v>
      </c>
    </row>
    <row r="31" spans="1:6" ht="46.15">
      <c r="A31" s="13" t="s">
        <v>42</v>
      </c>
      <c r="B31" s="78" t="s">
        <v>260</v>
      </c>
      <c r="C31" s="62" t="s">
        <v>249</v>
      </c>
      <c r="D31" s="94">
        <v>17.5</v>
      </c>
      <c r="E31" s="99"/>
      <c r="F31" s="9">
        <f t="shared" si="0"/>
        <v>0</v>
      </c>
    </row>
    <row r="32" spans="1:6" ht="30.75">
      <c r="A32" s="13" t="s">
        <v>41</v>
      </c>
      <c r="B32" s="78" t="s">
        <v>709</v>
      </c>
      <c r="C32" s="62" t="s">
        <v>249</v>
      </c>
      <c r="D32" s="94">
        <v>3</v>
      </c>
      <c r="E32" s="99"/>
      <c r="F32" s="9">
        <f t="shared" si="0"/>
        <v>0</v>
      </c>
    </row>
    <row r="33" spans="1:8" ht="46.15">
      <c r="A33" s="13" t="s">
        <v>42</v>
      </c>
      <c r="B33" s="78" t="s">
        <v>710</v>
      </c>
      <c r="C33" s="62" t="s">
        <v>249</v>
      </c>
      <c r="D33" s="94">
        <v>3</v>
      </c>
      <c r="E33" s="99"/>
      <c r="F33" s="9">
        <f>ROUND(D33*E33,2)</f>
        <v>0</v>
      </c>
    </row>
    <row r="34" spans="1:8" ht="30.75">
      <c r="A34" s="13" t="s">
        <v>43</v>
      </c>
      <c r="B34" s="78" t="s">
        <v>261</v>
      </c>
      <c r="C34" s="62" t="s">
        <v>249</v>
      </c>
      <c r="D34" s="96">
        <v>8.5</v>
      </c>
      <c r="E34" s="99"/>
      <c r="F34" s="9">
        <f t="shared" si="0"/>
        <v>0</v>
      </c>
    </row>
    <row r="35" spans="1:8" ht="46.15">
      <c r="A35" s="13" t="s">
        <v>44</v>
      </c>
      <c r="B35" s="78" t="s">
        <v>688</v>
      </c>
      <c r="C35" s="62" t="s">
        <v>249</v>
      </c>
      <c r="D35" s="96">
        <v>8.5</v>
      </c>
      <c r="E35" s="99"/>
      <c r="F35" s="9">
        <f t="shared" si="0"/>
        <v>0</v>
      </c>
    </row>
    <row r="36" spans="1:8" ht="30.75">
      <c r="A36" s="13" t="s">
        <v>45</v>
      </c>
      <c r="B36" s="78" t="s">
        <v>262</v>
      </c>
      <c r="C36" s="62" t="s">
        <v>249</v>
      </c>
      <c r="D36" s="94">
        <v>7.5</v>
      </c>
      <c r="E36" s="99"/>
      <c r="F36" s="9">
        <f t="shared" si="0"/>
        <v>0</v>
      </c>
    </row>
    <row r="37" spans="1:8" ht="46.15">
      <c r="A37" s="13" t="s">
        <v>46</v>
      </c>
      <c r="B37" s="78" t="s">
        <v>687</v>
      </c>
      <c r="C37" s="62" t="s">
        <v>249</v>
      </c>
      <c r="D37" s="94">
        <v>7.5</v>
      </c>
      <c r="E37" s="99"/>
      <c r="F37" s="9">
        <f t="shared" si="0"/>
        <v>0</v>
      </c>
    </row>
    <row r="38" spans="1:8" ht="30.75">
      <c r="A38" s="13" t="s">
        <v>47</v>
      </c>
      <c r="B38" s="78" t="s">
        <v>263</v>
      </c>
      <c r="C38" s="62" t="s">
        <v>238</v>
      </c>
      <c r="D38" s="94">
        <v>1</v>
      </c>
      <c r="E38" s="99"/>
      <c r="F38" s="9">
        <f t="shared" si="0"/>
        <v>0</v>
      </c>
    </row>
    <row r="39" spans="1:8" ht="30.75">
      <c r="A39" s="13" t="s">
        <v>328</v>
      </c>
      <c r="B39" s="78" t="s">
        <v>647</v>
      </c>
      <c r="C39" s="62" t="s">
        <v>238</v>
      </c>
      <c r="D39" s="94">
        <v>2</v>
      </c>
      <c r="E39" s="99"/>
      <c r="F39" s="9">
        <f>ROUND(D39*E39,2)</f>
        <v>0</v>
      </c>
    </row>
    <row r="40" spans="1:8" ht="30.75">
      <c r="A40" s="13" t="s">
        <v>328</v>
      </c>
      <c r="B40" s="78" t="s">
        <v>264</v>
      </c>
      <c r="C40" s="62" t="s">
        <v>238</v>
      </c>
      <c r="D40" s="94">
        <v>1</v>
      </c>
      <c r="E40" s="99"/>
      <c r="F40" s="9">
        <f t="shared" si="0"/>
        <v>0</v>
      </c>
    </row>
    <row r="41" spans="1:8" ht="30.75">
      <c r="A41" s="13" t="s">
        <v>329</v>
      </c>
      <c r="B41" s="78" t="s">
        <v>265</v>
      </c>
      <c r="C41" s="62" t="s">
        <v>238</v>
      </c>
      <c r="D41" s="94">
        <v>1</v>
      </c>
      <c r="E41" s="99"/>
      <c r="F41" s="9">
        <f t="shared" si="0"/>
        <v>0</v>
      </c>
    </row>
    <row r="42" spans="1:8" ht="30.75">
      <c r="A42" s="13" t="s">
        <v>330</v>
      </c>
      <c r="B42" s="78" t="s">
        <v>266</v>
      </c>
      <c r="C42" s="62" t="s">
        <v>238</v>
      </c>
      <c r="D42" s="94">
        <v>2</v>
      </c>
      <c r="E42" s="161"/>
      <c r="F42" s="9">
        <f t="shared" si="0"/>
        <v>0</v>
      </c>
    </row>
    <row r="43" spans="1:8" ht="30.75">
      <c r="A43" s="13" t="s">
        <v>331</v>
      </c>
      <c r="B43" s="78" t="s">
        <v>267</v>
      </c>
      <c r="C43" s="62" t="s">
        <v>238</v>
      </c>
      <c r="D43" s="94">
        <v>1</v>
      </c>
      <c r="E43" s="161"/>
      <c r="F43" s="9">
        <f t="shared" si="0"/>
        <v>0</v>
      </c>
    </row>
    <row r="44" spans="1:8" ht="30.75">
      <c r="A44" s="13" t="s">
        <v>332</v>
      </c>
      <c r="B44" s="78" t="s">
        <v>664</v>
      </c>
      <c r="C44" s="62" t="s">
        <v>238</v>
      </c>
      <c r="D44" s="94">
        <v>1</v>
      </c>
      <c r="E44" s="99"/>
      <c r="F44" s="9">
        <f t="shared" si="0"/>
        <v>0</v>
      </c>
    </row>
    <row r="45" spans="1:8" ht="51.75" customHeight="1">
      <c r="A45" s="87"/>
      <c r="B45" s="130" t="s">
        <v>386</v>
      </c>
      <c r="C45" s="83"/>
      <c r="D45" s="95"/>
      <c r="E45" s="106"/>
      <c r="F45" s="88"/>
    </row>
    <row r="46" spans="1:8" ht="30.75">
      <c r="A46" s="13" t="s">
        <v>333</v>
      </c>
      <c r="B46" s="78" t="s">
        <v>665</v>
      </c>
      <c r="C46" s="62" t="s">
        <v>238</v>
      </c>
      <c r="D46" s="94">
        <v>1</v>
      </c>
      <c r="E46" s="99"/>
      <c r="F46" s="9">
        <f>ROUND(D46*E46,2)</f>
        <v>0</v>
      </c>
      <c r="G46" s="149"/>
      <c r="H46" s="149"/>
    </row>
    <row r="47" spans="1:8" ht="30.75">
      <c r="A47" s="13" t="s">
        <v>334</v>
      </c>
      <c r="B47" s="78" t="s">
        <v>666</v>
      </c>
      <c r="C47" s="62" t="s">
        <v>238</v>
      </c>
      <c r="D47" s="94">
        <v>1</v>
      </c>
      <c r="E47" s="99"/>
      <c r="F47" s="9">
        <f t="shared" ref="F47:F53" si="2">ROUND(D47*E47,2)</f>
        <v>0</v>
      </c>
      <c r="G47" s="149"/>
      <c r="H47" s="149"/>
    </row>
    <row r="48" spans="1:8" ht="30.75">
      <c r="A48" s="13" t="s">
        <v>335</v>
      </c>
      <c r="B48" s="78" t="s">
        <v>667</v>
      </c>
      <c r="C48" s="62" t="s">
        <v>238</v>
      </c>
      <c r="D48" s="94">
        <v>1</v>
      </c>
      <c r="E48" s="99"/>
      <c r="F48" s="9">
        <f t="shared" si="2"/>
        <v>0</v>
      </c>
      <c r="G48" s="149"/>
      <c r="H48" s="149"/>
    </row>
    <row r="49" spans="1:8" ht="30.75">
      <c r="A49" s="13" t="s">
        <v>336</v>
      </c>
      <c r="B49" s="78" t="s">
        <v>668</v>
      </c>
      <c r="C49" s="62" t="s">
        <v>238</v>
      </c>
      <c r="D49" s="94">
        <v>1</v>
      </c>
      <c r="E49" s="99"/>
      <c r="F49" s="9">
        <f t="shared" si="2"/>
        <v>0</v>
      </c>
      <c r="G49" s="149"/>
      <c r="H49" s="149"/>
    </row>
    <row r="50" spans="1:8" ht="30.75">
      <c r="A50" s="13" t="s">
        <v>337</v>
      </c>
      <c r="B50" s="78" t="s">
        <v>669</v>
      </c>
      <c r="C50" s="62" t="s">
        <v>238</v>
      </c>
      <c r="D50" s="94">
        <v>1</v>
      </c>
      <c r="E50" s="99"/>
      <c r="F50" s="9">
        <f t="shared" si="2"/>
        <v>0</v>
      </c>
      <c r="G50" s="149"/>
      <c r="H50" s="149"/>
    </row>
    <row r="51" spans="1:8" ht="30.75">
      <c r="A51" s="13" t="s">
        <v>338</v>
      </c>
      <c r="B51" s="78" t="s">
        <v>670</v>
      </c>
      <c r="C51" s="62" t="s">
        <v>238</v>
      </c>
      <c r="D51" s="94">
        <v>1</v>
      </c>
      <c r="E51" s="99"/>
      <c r="F51" s="9">
        <f t="shared" si="2"/>
        <v>0</v>
      </c>
      <c r="G51" s="149"/>
      <c r="H51" s="149"/>
    </row>
    <row r="52" spans="1:8">
      <c r="A52" s="13" t="s">
        <v>339</v>
      </c>
      <c r="B52" s="78" t="s">
        <v>711</v>
      </c>
      <c r="C52" s="62" t="s">
        <v>238</v>
      </c>
      <c r="D52" s="94">
        <v>10</v>
      </c>
      <c r="E52" s="99"/>
      <c r="F52" s="9">
        <f t="shared" si="2"/>
        <v>0</v>
      </c>
      <c r="G52" s="149"/>
      <c r="H52" s="149"/>
    </row>
    <row r="53" spans="1:8" ht="30.75">
      <c r="A53" s="13" t="s">
        <v>340</v>
      </c>
      <c r="B53" s="78" t="s">
        <v>671</v>
      </c>
      <c r="C53" s="62" t="s">
        <v>238</v>
      </c>
      <c r="D53" s="94">
        <v>1</v>
      </c>
      <c r="E53" s="99"/>
      <c r="F53" s="9">
        <f t="shared" si="2"/>
        <v>0</v>
      </c>
      <c r="G53" s="149"/>
      <c r="H53" s="149"/>
    </row>
    <row r="54" spans="1:8">
      <c r="A54" s="13" t="s">
        <v>341</v>
      </c>
      <c r="B54" s="78" t="s">
        <v>672</v>
      </c>
      <c r="C54" s="62" t="s">
        <v>238</v>
      </c>
      <c r="D54" s="94">
        <v>2</v>
      </c>
      <c r="E54" s="99"/>
      <c r="F54" s="9">
        <f t="shared" si="0"/>
        <v>0</v>
      </c>
      <c r="G54" s="149"/>
      <c r="H54" s="149"/>
    </row>
    <row r="55" spans="1:8" ht="20.25" customHeight="1">
      <c r="A55" s="13" t="s">
        <v>475</v>
      </c>
      <c r="B55" s="78" t="s">
        <v>673</v>
      </c>
      <c r="C55" s="62" t="s">
        <v>238</v>
      </c>
      <c r="D55" s="94">
        <v>2</v>
      </c>
      <c r="E55" s="99"/>
      <c r="F55" s="9">
        <f t="shared" si="0"/>
        <v>0</v>
      </c>
      <c r="G55" s="149"/>
      <c r="H55" s="149"/>
    </row>
    <row r="56" spans="1:8" ht="20.25" customHeight="1">
      <c r="A56" s="13" t="s">
        <v>476</v>
      </c>
      <c r="B56" s="78" t="s">
        <v>674</v>
      </c>
      <c r="C56" s="62" t="s">
        <v>238</v>
      </c>
      <c r="D56" s="94">
        <v>1</v>
      </c>
      <c r="E56" s="99"/>
      <c r="F56" s="9">
        <f t="shared" si="0"/>
        <v>0</v>
      </c>
      <c r="G56" s="149"/>
      <c r="H56" s="149"/>
    </row>
    <row r="57" spans="1:8" ht="30.75">
      <c r="A57" s="13" t="s">
        <v>477</v>
      </c>
      <c r="B57" s="78" t="s">
        <v>675</v>
      </c>
      <c r="C57" s="62" t="s">
        <v>238</v>
      </c>
      <c r="D57" s="94">
        <v>1</v>
      </c>
      <c r="E57" s="161"/>
      <c r="F57" s="9">
        <f t="shared" si="0"/>
        <v>0</v>
      </c>
      <c r="G57" s="149"/>
      <c r="H57" s="149"/>
    </row>
    <row r="58" spans="1:8" ht="30.75">
      <c r="A58" s="13" t="s">
        <v>478</v>
      </c>
      <c r="B58" s="78" t="s">
        <v>676</v>
      </c>
      <c r="C58" s="62" t="s">
        <v>238</v>
      </c>
      <c r="D58" s="94">
        <v>1</v>
      </c>
      <c r="E58" s="161"/>
      <c r="F58" s="9">
        <f t="shared" si="0"/>
        <v>0</v>
      </c>
      <c r="G58" s="149"/>
      <c r="H58" s="149"/>
    </row>
    <row r="59" spans="1:8" ht="30.75">
      <c r="A59" s="13" t="s">
        <v>479</v>
      </c>
      <c r="B59" s="78" t="s">
        <v>677</v>
      </c>
      <c r="C59" s="62" t="s">
        <v>238</v>
      </c>
      <c r="D59" s="94">
        <v>1</v>
      </c>
      <c r="E59" s="161"/>
      <c r="F59" s="9">
        <f t="shared" si="0"/>
        <v>0</v>
      </c>
      <c r="G59" s="149"/>
      <c r="H59" s="149"/>
    </row>
    <row r="60" spans="1:8" ht="30.75">
      <c r="A60" s="13" t="s">
        <v>480</v>
      </c>
      <c r="B60" s="78" t="s">
        <v>678</v>
      </c>
      <c r="C60" s="62" t="s">
        <v>238</v>
      </c>
      <c r="D60" s="94">
        <v>1</v>
      </c>
      <c r="E60" s="161"/>
      <c r="F60" s="9">
        <f t="shared" si="0"/>
        <v>0</v>
      </c>
      <c r="G60" s="149"/>
      <c r="H60" s="149"/>
    </row>
    <row r="61" spans="1:8" ht="30.75">
      <c r="A61" s="13" t="s">
        <v>481</v>
      </c>
      <c r="B61" s="78" t="s">
        <v>679</v>
      </c>
      <c r="C61" s="62" t="s">
        <v>238</v>
      </c>
      <c r="D61" s="94">
        <v>1</v>
      </c>
      <c r="E61" s="161"/>
      <c r="F61" s="9">
        <f t="shared" si="0"/>
        <v>0</v>
      </c>
      <c r="G61" s="149"/>
      <c r="H61" s="149"/>
    </row>
    <row r="62" spans="1:8">
      <c r="A62" s="13" t="s">
        <v>482</v>
      </c>
      <c r="B62" s="78" t="s">
        <v>680</v>
      </c>
      <c r="C62" s="62" t="s">
        <v>249</v>
      </c>
      <c r="D62" s="94">
        <v>145</v>
      </c>
      <c r="E62" s="99"/>
      <c r="F62" s="9">
        <f t="shared" si="0"/>
        <v>0</v>
      </c>
      <c r="G62" s="149"/>
      <c r="H62" s="149"/>
    </row>
    <row r="63" spans="1:8" ht="21.75" customHeight="1">
      <c r="A63" s="116"/>
      <c r="B63" s="117" t="s">
        <v>6</v>
      </c>
      <c r="C63" s="118"/>
      <c r="D63" s="119"/>
      <c r="E63" s="120"/>
      <c r="F63" s="120">
        <f>SUM(F20:F62)</f>
        <v>0</v>
      </c>
    </row>
    <row r="64" spans="1:8" ht="45">
      <c r="A64" s="60" t="s">
        <v>65</v>
      </c>
      <c r="B64" s="131" t="s">
        <v>868</v>
      </c>
      <c r="C64" s="60"/>
      <c r="D64" s="60"/>
      <c r="E64" s="60"/>
      <c r="F64" s="60"/>
    </row>
    <row r="65" spans="1:6" ht="38.25" customHeight="1">
      <c r="A65" s="83"/>
      <c r="B65" s="113" t="s">
        <v>696</v>
      </c>
      <c r="C65" s="83"/>
      <c r="D65" s="83"/>
      <c r="E65" s="83"/>
      <c r="F65" s="83"/>
    </row>
    <row r="66" spans="1:6" ht="107.65">
      <c r="A66" s="13" t="s">
        <v>48</v>
      </c>
      <c r="B66" s="78" t="s">
        <v>253</v>
      </c>
      <c r="C66" s="62" t="s">
        <v>226</v>
      </c>
      <c r="D66" s="94">
        <v>14</v>
      </c>
      <c r="E66" s="99"/>
      <c r="F66" s="9">
        <f>ROUND(D66*E66,2)</f>
        <v>0</v>
      </c>
    </row>
    <row r="67" spans="1:6" ht="30.75">
      <c r="A67" s="13" t="s">
        <v>49</v>
      </c>
      <c r="B67" s="78" t="s">
        <v>254</v>
      </c>
      <c r="C67" s="62" t="s">
        <v>222</v>
      </c>
      <c r="D67" s="94">
        <v>22.4</v>
      </c>
      <c r="E67" s="99"/>
      <c r="F67" s="9">
        <f>ROUND(D67*E67,2)</f>
        <v>0</v>
      </c>
    </row>
    <row r="68" spans="1:6" ht="92.25">
      <c r="A68" s="13" t="s">
        <v>50</v>
      </c>
      <c r="B68" s="78" t="s">
        <v>202</v>
      </c>
      <c r="C68" s="62" t="s">
        <v>226</v>
      </c>
      <c r="D68" s="94">
        <v>54</v>
      </c>
      <c r="E68" s="99"/>
      <c r="F68" s="9">
        <f>ROUND(D68*E68,2)</f>
        <v>0</v>
      </c>
    </row>
    <row r="69" spans="1:6" ht="21.75" customHeight="1">
      <c r="A69" s="13" t="s">
        <v>51</v>
      </c>
      <c r="B69" s="78" t="s">
        <v>186</v>
      </c>
      <c r="C69" s="62" t="s">
        <v>226</v>
      </c>
      <c r="D69" s="94">
        <v>2.04</v>
      </c>
      <c r="E69" s="99"/>
      <c r="F69" s="9">
        <f t="shared" ref="F69:F89" si="3">ROUND(D69*E69,2)</f>
        <v>0</v>
      </c>
    </row>
    <row r="70" spans="1:6" ht="61.5">
      <c r="A70" s="13" t="s">
        <v>52</v>
      </c>
      <c r="B70" s="78" t="s">
        <v>188</v>
      </c>
      <c r="C70" s="62" t="s">
        <v>226</v>
      </c>
      <c r="D70" s="94">
        <v>48.6</v>
      </c>
      <c r="E70" s="99"/>
      <c r="F70" s="9">
        <f t="shared" si="3"/>
        <v>0</v>
      </c>
    </row>
    <row r="71" spans="1:6" ht="30.75">
      <c r="A71" s="13" t="s">
        <v>53</v>
      </c>
      <c r="B71" s="78" t="s">
        <v>189</v>
      </c>
      <c r="C71" s="62" t="s">
        <v>226</v>
      </c>
      <c r="D71" s="94">
        <f>D70</f>
        <v>48.6</v>
      </c>
      <c r="E71" s="99"/>
      <c r="F71" s="9">
        <f t="shared" si="3"/>
        <v>0</v>
      </c>
    </row>
    <row r="72" spans="1:6" ht="37.5" customHeight="1">
      <c r="A72" s="13" t="s">
        <v>54</v>
      </c>
      <c r="B72" s="78" t="s">
        <v>203</v>
      </c>
      <c r="C72" s="62" t="s">
        <v>226</v>
      </c>
      <c r="D72" s="94">
        <v>5.4</v>
      </c>
      <c r="E72" s="99"/>
      <c r="F72" s="9">
        <f t="shared" si="3"/>
        <v>0</v>
      </c>
    </row>
    <row r="73" spans="1:6" ht="18" customHeight="1">
      <c r="A73" s="83"/>
      <c r="B73" s="83" t="s">
        <v>795</v>
      </c>
      <c r="C73" s="83"/>
      <c r="D73" s="95"/>
      <c r="E73" s="100"/>
      <c r="F73" s="83"/>
    </row>
    <row r="74" spans="1:6" ht="27.75" customHeight="1">
      <c r="A74" s="13" t="s">
        <v>55</v>
      </c>
      <c r="B74" s="78" t="s">
        <v>834</v>
      </c>
      <c r="C74" s="62" t="s">
        <v>226</v>
      </c>
      <c r="D74" s="94">
        <v>0.57599999999999996</v>
      </c>
      <c r="E74" s="99"/>
      <c r="F74" s="9">
        <f t="shared" si="3"/>
        <v>0</v>
      </c>
    </row>
    <row r="75" spans="1:6" ht="27.75" customHeight="1">
      <c r="A75" s="13" t="s">
        <v>56</v>
      </c>
      <c r="B75" s="78" t="s">
        <v>792</v>
      </c>
      <c r="C75" s="62" t="s">
        <v>226</v>
      </c>
      <c r="D75" s="94">
        <v>0.2</v>
      </c>
      <c r="E75" s="99"/>
      <c r="F75" s="9">
        <f t="shared" si="3"/>
        <v>0</v>
      </c>
    </row>
    <row r="76" spans="1:6" ht="27.75" customHeight="1">
      <c r="A76" s="13" t="s">
        <v>142</v>
      </c>
      <c r="B76" s="78" t="s">
        <v>793</v>
      </c>
      <c r="C76" s="62" t="s">
        <v>226</v>
      </c>
      <c r="D76" s="94">
        <v>7.6</v>
      </c>
      <c r="E76" s="99"/>
      <c r="F76" s="9">
        <f t="shared" si="3"/>
        <v>0</v>
      </c>
    </row>
    <row r="77" spans="1:6" ht="30.75">
      <c r="A77" s="13" t="s">
        <v>143</v>
      </c>
      <c r="B77" s="78" t="s">
        <v>835</v>
      </c>
      <c r="C77" s="62" t="s">
        <v>697</v>
      </c>
      <c r="D77" s="94">
        <v>0.1</v>
      </c>
      <c r="E77" s="99"/>
      <c r="F77" s="9">
        <f t="shared" si="3"/>
        <v>0</v>
      </c>
    </row>
    <row r="78" spans="1:6" ht="30.75">
      <c r="A78" s="13" t="s">
        <v>144</v>
      </c>
      <c r="B78" s="78" t="s">
        <v>836</v>
      </c>
      <c r="C78" s="62" t="s">
        <v>226</v>
      </c>
      <c r="D78" s="94">
        <v>1.05</v>
      </c>
      <c r="E78" s="99"/>
      <c r="F78" s="9">
        <f t="shared" si="3"/>
        <v>0</v>
      </c>
    </row>
    <row r="79" spans="1:6">
      <c r="A79" s="13" t="s">
        <v>145</v>
      </c>
      <c r="B79" s="78" t="s">
        <v>653</v>
      </c>
      <c r="C79" s="62" t="s">
        <v>222</v>
      </c>
      <c r="D79" s="94">
        <v>0.20100000000000001</v>
      </c>
      <c r="E79" s="99"/>
      <c r="F79" s="9">
        <f>ROUND(D79*E79,2)</f>
        <v>0</v>
      </c>
    </row>
    <row r="80" spans="1:6" ht="22.5" customHeight="1">
      <c r="A80" s="13" t="s">
        <v>146</v>
      </c>
      <c r="B80" s="78" t="s">
        <v>654</v>
      </c>
      <c r="C80" s="62" t="s">
        <v>222</v>
      </c>
      <c r="D80" s="94">
        <v>4.0000000000000001E-3</v>
      </c>
      <c r="E80" s="99"/>
      <c r="F80" s="9">
        <f>ROUND(D80*E80,2)</f>
        <v>0</v>
      </c>
    </row>
    <row r="81" spans="1:6">
      <c r="A81" s="13" t="s">
        <v>147</v>
      </c>
      <c r="B81" s="78" t="s">
        <v>698</v>
      </c>
      <c r="C81" s="62" t="s">
        <v>222</v>
      </c>
      <c r="D81" s="94">
        <v>1.6E-2</v>
      </c>
      <c r="E81" s="99"/>
      <c r="F81" s="9">
        <f>ROUND(D81*E81,2)</f>
        <v>0</v>
      </c>
    </row>
    <row r="82" spans="1:6" ht="30.75">
      <c r="A82" s="13" t="s">
        <v>148</v>
      </c>
      <c r="B82" s="78" t="s">
        <v>182</v>
      </c>
      <c r="C82" s="62" t="s">
        <v>224</v>
      </c>
      <c r="D82" s="94">
        <v>0.9</v>
      </c>
      <c r="E82" s="99"/>
      <c r="F82" s="9">
        <f>ROUND(D82*E82,2)</f>
        <v>0</v>
      </c>
    </row>
    <row r="83" spans="1:6" ht="30.75">
      <c r="A83" s="13" t="s">
        <v>149</v>
      </c>
      <c r="B83" s="78" t="s">
        <v>183</v>
      </c>
      <c r="C83" s="62" t="s">
        <v>224</v>
      </c>
      <c r="D83" s="94">
        <v>0.9</v>
      </c>
      <c r="E83" s="99"/>
      <c r="F83" s="9">
        <f>ROUND(D83*E83,2)</f>
        <v>0</v>
      </c>
    </row>
    <row r="84" spans="1:6" ht="46.15">
      <c r="A84" s="13" t="s">
        <v>150</v>
      </c>
      <c r="B84" s="78" t="s">
        <v>798</v>
      </c>
      <c r="C84" s="62" t="s">
        <v>223</v>
      </c>
      <c r="D84" s="94">
        <v>2.4</v>
      </c>
      <c r="E84" s="99"/>
      <c r="F84" s="9">
        <f t="shared" si="3"/>
        <v>0</v>
      </c>
    </row>
    <row r="85" spans="1:6">
      <c r="A85" s="13" t="s">
        <v>151</v>
      </c>
      <c r="B85" s="78" t="s">
        <v>837</v>
      </c>
      <c r="C85" s="62" t="s">
        <v>223</v>
      </c>
      <c r="D85" s="94">
        <v>2.4</v>
      </c>
      <c r="E85" s="99"/>
      <c r="F85" s="9">
        <f t="shared" si="3"/>
        <v>0</v>
      </c>
    </row>
    <row r="86" spans="1:6" ht="19.5" customHeight="1">
      <c r="A86" s="13" t="s">
        <v>152</v>
      </c>
      <c r="B86" s="78" t="s">
        <v>838</v>
      </c>
      <c r="C86" s="62" t="s">
        <v>225</v>
      </c>
      <c r="D86" s="94">
        <v>2</v>
      </c>
      <c r="E86" s="99"/>
      <c r="F86" s="9">
        <f t="shared" si="3"/>
        <v>0</v>
      </c>
    </row>
    <row r="87" spans="1:6" ht="22.5" customHeight="1">
      <c r="A87" s="13" t="s">
        <v>153</v>
      </c>
      <c r="B87" s="78" t="s">
        <v>839</v>
      </c>
      <c r="C87" s="62" t="s">
        <v>226</v>
      </c>
      <c r="D87" s="94">
        <v>3.2000000000000001E-2</v>
      </c>
      <c r="E87" s="99"/>
      <c r="F87" s="9">
        <f t="shared" si="3"/>
        <v>0</v>
      </c>
    </row>
    <row r="88" spans="1:6" ht="30.75">
      <c r="A88" s="13" t="s">
        <v>154</v>
      </c>
      <c r="B88" s="78" t="s">
        <v>840</v>
      </c>
      <c r="C88" s="62" t="s">
        <v>226</v>
      </c>
      <c r="D88" s="94">
        <v>0.16</v>
      </c>
      <c r="E88" s="99"/>
      <c r="F88" s="9">
        <f t="shared" si="3"/>
        <v>0</v>
      </c>
    </row>
    <row r="89" spans="1:6" ht="30.75">
      <c r="A89" s="13" t="s">
        <v>155</v>
      </c>
      <c r="B89" s="78" t="s">
        <v>841</v>
      </c>
      <c r="C89" s="62" t="s">
        <v>226</v>
      </c>
      <c r="D89" s="94">
        <v>0.32</v>
      </c>
      <c r="E89" s="99"/>
      <c r="F89" s="9">
        <f t="shared" si="3"/>
        <v>0</v>
      </c>
    </row>
    <row r="90" spans="1:6">
      <c r="A90" s="13"/>
      <c r="B90" s="79" t="s">
        <v>128</v>
      </c>
      <c r="C90" s="62"/>
      <c r="D90" s="94"/>
      <c r="E90" s="99"/>
      <c r="F90" s="77">
        <f>SUM(F66:F89)</f>
        <v>0</v>
      </c>
    </row>
    <row r="91" spans="1:6" ht="45">
      <c r="A91" s="60" t="s">
        <v>90</v>
      </c>
      <c r="B91" s="131" t="s">
        <v>869</v>
      </c>
      <c r="C91" s="60"/>
      <c r="D91" s="60"/>
      <c r="E91" s="60"/>
      <c r="F91" s="60"/>
    </row>
    <row r="92" spans="1:6" ht="107.65">
      <c r="A92" s="13" t="s">
        <v>57</v>
      </c>
      <c r="B92" s="78" t="s">
        <v>253</v>
      </c>
      <c r="C92" s="62" t="s">
        <v>226</v>
      </c>
      <c r="D92" s="94">
        <v>7</v>
      </c>
      <c r="E92" s="99"/>
      <c r="F92" s="9">
        <f t="shared" ref="F92:F98" si="4">ROUND(D92*E92,2)</f>
        <v>0</v>
      </c>
    </row>
    <row r="93" spans="1:6" ht="30.75">
      <c r="A93" s="13" t="s">
        <v>58</v>
      </c>
      <c r="B93" s="78" t="s">
        <v>254</v>
      </c>
      <c r="C93" s="62" t="s">
        <v>222</v>
      </c>
      <c r="D93" s="94">
        <v>12.2</v>
      </c>
      <c r="E93" s="99"/>
      <c r="F93" s="9">
        <f t="shared" si="4"/>
        <v>0</v>
      </c>
    </row>
    <row r="94" spans="1:6" ht="99.75" customHeight="1">
      <c r="A94" s="13" t="s">
        <v>59</v>
      </c>
      <c r="B94" s="78" t="s">
        <v>202</v>
      </c>
      <c r="C94" s="62" t="s">
        <v>226</v>
      </c>
      <c r="D94" s="94">
        <v>27</v>
      </c>
      <c r="E94" s="99"/>
      <c r="F94" s="9">
        <f t="shared" si="4"/>
        <v>0</v>
      </c>
    </row>
    <row r="95" spans="1:6" ht="21.75" customHeight="1">
      <c r="A95" s="13" t="s">
        <v>60</v>
      </c>
      <c r="B95" s="78" t="s">
        <v>186</v>
      </c>
      <c r="C95" s="62" t="s">
        <v>226</v>
      </c>
      <c r="D95" s="94">
        <v>1.02</v>
      </c>
      <c r="E95" s="99"/>
      <c r="F95" s="9">
        <f t="shared" si="4"/>
        <v>0</v>
      </c>
    </row>
    <row r="96" spans="1:6" ht="61.5">
      <c r="A96" s="13" t="s">
        <v>61</v>
      </c>
      <c r="B96" s="78" t="s">
        <v>188</v>
      </c>
      <c r="C96" s="62" t="s">
        <v>226</v>
      </c>
      <c r="D96" s="94">
        <v>24.3</v>
      </c>
      <c r="E96" s="99"/>
      <c r="F96" s="9">
        <f t="shared" si="4"/>
        <v>0</v>
      </c>
    </row>
    <row r="97" spans="1:6" ht="30.75">
      <c r="A97" s="13" t="s">
        <v>62</v>
      </c>
      <c r="B97" s="78" t="s">
        <v>189</v>
      </c>
      <c r="C97" s="62" t="s">
        <v>226</v>
      </c>
      <c r="D97" s="94">
        <v>24.3</v>
      </c>
      <c r="E97" s="99"/>
      <c r="F97" s="9">
        <f t="shared" si="4"/>
        <v>0</v>
      </c>
    </row>
    <row r="98" spans="1:6" ht="30.75">
      <c r="A98" s="13" t="s">
        <v>14</v>
      </c>
      <c r="B98" s="78" t="s">
        <v>203</v>
      </c>
      <c r="C98" s="62" t="s">
        <v>226</v>
      </c>
      <c r="D98" s="94">
        <v>2.7</v>
      </c>
      <c r="E98" s="99"/>
      <c r="F98" s="9">
        <f t="shared" si="4"/>
        <v>0</v>
      </c>
    </row>
    <row r="99" spans="1:6" ht="23.25" customHeight="1">
      <c r="A99" s="83"/>
      <c r="B99" s="83" t="s">
        <v>795</v>
      </c>
      <c r="C99" s="83"/>
      <c r="D99" s="95"/>
      <c r="E99" s="100"/>
      <c r="F99" s="83"/>
    </row>
    <row r="100" spans="1:6" ht="22.5" customHeight="1">
      <c r="A100" s="13" t="s">
        <v>63</v>
      </c>
      <c r="B100" s="78" t="s">
        <v>834</v>
      </c>
      <c r="C100" s="62" t="s">
        <v>226</v>
      </c>
      <c r="D100" s="94">
        <v>0.30399999999999999</v>
      </c>
      <c r="E100" s="99"/>
      <c r="F100" s="9">
        <f>ROUND(D100*E100,2)</f>
        <v>0</v>
      </c>
    </row>
    <row r="101" spans="1:6" ht="22.5" customHeight="1">
      <c r="A101" s="13" t="s">
        <v>17</v>
      </c>
      <c r="B101" s="78" t="s">
        <v>792</v>
      </c>
      <c r="C101" s="62" t="s">
        <v>226</v>
      </c>
      <c r="D101" s="94">
        <v>0.22500000000000001</v>
      </c>
      <c r="E101" s="99"/>
      <c r="F101" s="9">
        <f t="shared" ref="F101:F116" si="5">ROUND(D101*E101,2)</f>
        <v>0</v>
      </c>
    </row>
    <row r="102" spans="1:6" ht="22.5" customHeight="1">
      <c r="A102" s="13" t="s">
        <v>93</v>
      </c>
      <c r="B102" s="78" t="s">
        <v>793</v>
      </c>
      <c r="C102" s="62" t="s">
        <v>226</v>
      </c>
      <c r="D102" s="94">
        <v>5.17</v>
      </c>
      <c r="E102" s="99"/>
      <c r="F102" s="9">
        <f t="shared" si="5"/>
        <v>0</v>
      </c>
    </row>
    <row r="103" spans="1:6" ht="30.75">
      <c r="A103" s="13" t="s">
        <v>94</v>
      </c>
      <c r="B103" s="78" t="s">
        <v>835</v>
      </c>
      <c r="C103" s="62" t="s">
        <v>697</v>
      </c>
      <c r="D103" s="94">
        <v>6.2E-2</v>
      </c>
      <c r="E103" s="99"/>
      <c r="F103" s="9">
        <f t="shared" si="5"/>
        <v>0</v>
      </c>
    </row>
    <row r="104" spans="1:6" ht="30.75">
      <c r="A104" s="13" t="s">
        <v>95</v>
      </c>
      <c r="B104" s="78" t="s">
        <v>836</v>
      </c>
      <c r="C104" s="62" t="s">
        <v>226</v>
      </c>
      <c r="D104" s="94">
        <v>0.52800000000000002</v>
      </c>
      <c r="E104" s="99"/>
      <c r="F104" s="9">
        <f t="shared" si="5"/>
        <v>0</v>
      </c>
    </row>
    <row r="105" spans="1:6">
      <c r="A105" s="13" t="s">
        <v>96</v>
      </c>
      <c r="B105" s="78" t="s">
        <v>653</v>
      </c>
      <c r="C105" s="62" t="s">
        <v>222</v>
      </c>
      <c r="D105" s="94">
        <v>0.13400000000000001</v>
      </c>
      <c r="E105" s="99"/>
      <c r="F105" s="9">
        <f t="shared" si="5"/>
        <v>0</v>
      </c>
    </row>
    <row r="106" spans="1:6" ht="22.5" customHeight="1">
      <c r="A106" s="13" t="s">
        <v>97</v>
      </c>
      <c r="B106" s="78" t="s">
        <v>654</v>
      </c>
      <c r="C106" s="62" t="s">
        <v>222</v>
      </c>
      <c r="D106" s="94">
        <v>2E-3</v>
      </c>
      <c r="E106" s="99"/>
      <c r="F106" s="9">
        <f t="shared" si="5"/>
        <v>0</v>
      </c>
    </row>
    <row r="107" spans="1:6">
      <c r="A107" s="13" t="s">
        <v>98</v>
      </c>
      <c r="B107" s="78" t="s">
        <v>698</v>
      </c>
      <c r="C107" s="62" t="s">
        <v>222</v>
      </c>
      <c r="D107" s="94">
        <v>8.0000000000000002E-3</v>
      </c>
      <c r="E107" s="99"/>
      <c r="F107" s="9">
        <f t="shared" si="5"/>
        <v>0</v>
      </c>
    </row>
    <row r="108" spans="1:6">
      <c r="A108" s="13" t="s">
        <v>99</v>
      </c>
      <c r="B108" s="78" t="s">
        <v>797</v>
      </c>
      <c r="C108" s="62" t="s">
        <v>222</v>
      </c>
      <c r="D108" s="94">
        <v>1.0999999999999999E-2</v>
      </c>
      <c r="E108" s="99"/>
      <c r="F108" s="9">
        <f>ROUND(D108*E108,2)</f>
        <v>0</v>
      </c>
    </row>
    <row r="109" spans="1:6" ht="30.75">
      <c r="A109" s="13" t="s">
        <v>100</v>
      </c>
      <c r="B109" s="78" t="s">
        <v>182</v>
      </c>
      <c r="C109" s="62" t="s">
        <v>224</v>
      </c>
      <c r="D109" s="94">
        <v>0.45</v>
      </c>
      <c r="E109" s="99"/>
      <c r="F109" s="9">
        <f t="shared" si="5"/>
        <v>0</v>
      </c>
    </row>
    <row r="110" spans="1:6" ht="28.5" customHeight="1">
      <c r="A110" s="13" t="s">
        <v>101</v>
      </c>
      <c r="B110" s="78" t="s">
        <v>183</v>
      </c>
      <c r="C110" s="62" t="s">
        <v>224</v>
      </c>
      <c r="D110" s="94">
        <v>0.45</v>
      </c>
      <c r="E110" s="99"/>
      <c r="F110" s="9">
        <f t="shared" si="5"/>
        <v>0</v>
      </c>
    </row>
    <row r="111" spans="1:6" ht="46.15">
      <c r="A111" s="13" t="s">
        <v>102</v>
      </c>
      <c r="B111" s="78" t="s">
        <v>798</v>
      </c>
      <c r="C111" s="62" t="s">
        <v>223</v>
      </c>
      <c r="D111" s="94">
        <v>1.2</v>
      </c>
      <c r="E111" s="99"/>
      <c r="F111" s="9">
        <f t="shared" si="5"/>
        <v>0</v>
      </c>
    </row>
    <row r="112" spans="1:6">
      <c r="A112" s="13" t="s">
        <v>103</v>
      </c>
      <c r="B112" s="78" t="s">
        <v>837</v>
      </c>
      <c r="C112" s="62" t="s">
        <v>223</v>
      </c>
      <c r="D112" s="94">
        <v>1.2</v>
      </c>
      <c r="E112" s="99"/>
      <c r="F112" s="9">
        <f t="shared" si="5"/>
        <v>0</v>
      </c>
    </row>
    <row r="113" spans="1:8">
      <c r="A113" s="13" t="s">
        <v>104</v>
      </c>
      <c r="B113" s="78" t="s">
        <v>838</v>
      </c>
      <c r="C113" s="62" t="s">
        <v>225</v>
      </c>
      <c r="D113" s="94">
        <v>1</v>
      </c>
      <c r="E113" s="99"/>
      <c r="F113" s="9">
        <f t="shared" si="5"/>
        <v>0</v>
      </c>
    </row>
    <row r="114" spans="1:8">
      <c r="A114" s="13" t="s">
        <v>105</v>
      </c>
      <c r="B114" s="78" t="s">
        <v>839</v>
      </c>
      <c r="C114" s="62" t="s">
        <v>226</v>
      </c>
      <c r="D114" s="94">
        <v>1.6E-2</v>
      </c>
      <c r="E114" s="99"/>
      <c r="F114" s="9">
        <f t="shared" si="5"/>
        <v>0</v>
      </c>
    </row>
    <row r="115" spans="1:8" ht="30.75">
      <c r="A115" s="13" t="s">
        <v>106</v>
      </c>
      <c r="B115" s="78" t="s">
        <v>840</v>
      </c>
      <c r="C115" s="62" t="s">
        <v>226</v>
      </c>
      <c r="D115" s="94">
        <v>0.08</v>
      </c>
      <c r="E115" s="99"/>
      <c r="F115" s="9">
        <f t="shared" si="5"/>
        <v>0</v>
      </c>
    </row>
    <row r="116" spans="1:8" ht="30.75">
      <c r="A116" s="13" t="s">
        <v>107</v>
      </c>
      <c r="B116" s="78" t="s">
        <v>841</v>
      </c>
      <c r="C116" s="62" t="s">
        <v>226</v>
      </c>
      <c r="D116" s="94">
        <v>0.16</v>
      </c>
      <c r="E116" s="99"/>
      <c r="F116" s="9">
        <f t="shared" si="5"/>
        <v>0</v>
      </c>
    </row>
    <row r="117" spans="1:8" ht="21.75" customHeight="1">
      <c r="A117" s="81"/>
      <c r="B117" s="82" t="s">
        <v>128</v>
      </c>
      <c r="C117" s="81"/>
      <c r="D117" s="81"/>
      <c r="E117" s="81"/>
      <c r="F117" s="77">
        <f>SUM(F92:F116)</f>
        <v>0</v>
      </c>
    </row>
    <row r="118" spans="1:8" ht="21" customHeight="1">
      <c r="A118" s="145" t="str">
        <f>A5</f>
        <v>D</v>
      </c>
      <c r="B118" s="215" t="s">
        <v>127</v>
      </c>
      <c r="C118" s="215"/>
      <c r="D118" s="215"/>
      <c r="E118" s="215"/>
      <c r="F118" s="215"/>
    </row>
    <row r="119" spans="1:8" ht="24.75" customHeight="1">
      <c r="A119" s="3">
        <v>1</v>
      </c>
      <c r="B119" s="216" t="str">
        <f>B6</f>
        <v>Общестроительные работы / Civil works</v>
      </c>
      <c r="C119" s="216"/>
      <c r="D119" s="216"/>
      <c r="E119" s="216"/>
      <c r="F119" s="4">
        <f>F18</f>
        <v>0</v>
      </c>
    </row>
    <row r="120" spans="1:8" ht="24.75" customHeight="1">
      <c r="A120" s="3">
        <v>2</v>
      </c>
      <c r="B120" s="74" t="str">
        <f>B19</f>
        <v>Трубопроводы / Pipelines</v>
      </c>
      <c r="C120" s="75"/>
      <c r="D120" s="75"/>
      <c r="E120" s="76"/>
      <c r="F120" s="4">
        <f>F63</f>
        <v>0</v>
      </c>
    </row>
    <row r="121" spans="1:8" ht="30">
      <c r="A121" s="3">
        <v>3</v>
      </c>
      <c r="B121" s="74" t="str">
        <f>B64</f>
        <v>Колодцы прямоугольные из бутовых камней, размерами 1000х1000х1600 м /'Rectangular wells made of rubble stones, measuring 1000x1000x1600 m</v>
      </c>
      <c r="C121" s="75"/>
      <c r="D121" s="75"/>
      <c r="E121" s="76"/>
      <c r="F121" s="4">
        <f>F90</f>
        <v>0</v>
      </c>
    </row>
    <row r="122" spans="1:8" ht="24.75" customHeight="1">
      <c r="A122" s="3">
        <v>4</v>
      </c>
      <c r="B122" s="221" t="str">
        <f>B91</f>
        <v>Колодцы прямоугольные из бутовых камней, размерами 1500х1500х1600 м /Rectangular wells made of rubble stones, measuring 1500x1500x1600 m</v>
      </c>
      <c r="C122" s="222"/>
      <c r="D122" s="222"/>
      <c r="E122" s="223"/>
      <c r="F122" s="4">
        <f>F117</f>
        <v>0</v>
      </c>
    </row>
    <row r="123" spans="1:8" ht="33" customHeight="1">
      <c r="A123" s="145" t="str">
        <f>A5</f>
        <v>D</v>
      </c>
      <c r="B123" s="219" t="s">
        <v>113</v>
      </c>
      <c r="C123" s="219"/>
      <c r="D123" s="219"/>
      <c r="E123" s="219"/>
      <c r="F123" s="5">
        <f>SUM(F119:F122)</f>
        <v>0</v>
      </c>
      <c r="G123" s="151"/>
      <c r="H123" s="150"/>
    </row>
    <row r="124" spans="1:8" s="190" customFormat="1" ht="28.5" customHeight="1">
      <c r="A124" s="220" t="s">
        <v>860</v>
      </c>
      <c r="B124" s="220"/>
      <c r="C124" s="220"/>
      <c r="D124" s="220"/>
      <c r="E124" s="220"/>
      <c r="F124" s="220"/>
    </row>
    <row r="125" spans="1:8" s="190" customFormat="1" ht="142.9" customHeight="1">
      <c r="A125" s="220" t="s">
        <v>861</v>
      </c>
      <c r="B125" s="220"/>
      <c r="C125" s="220"/>
      <c r="D125" s="220"/>
      <c r="E125" s="220"/>
      <c r="F125" s="220"/>
    </row>
    <row r="126" spans="1:8" s="190" customFormat="1" ht="45.6" customHeight="1">
      <c r="A126" s="220" t="s">
        <v>862</v>
      </c>
      <c r="B126" s="220"/>
      <c r="C126" s="220"/>
      <c r="D126" s="220"/>
      <c r="E126" s="220"/>
      <c r="F126" s="220"/>
    </row>
    <row r="127" spans="1:8" s="190" customFormat="1" ht="133.5" customHeight="1">
      <c r="A127" s="220" t="s">
        <v>863</v>
      </c>
      <c r="B127" s="220"/>
      <c r="C127" s="220"/>
      <c r="D127" s="220"/>
      <c r="E127" s="220"/>
      <c r="F127" s="220"/>
    </row>
    <row r="128" spans="1:8" s="54" customFormat="1">
      <c r="E128" s="7"/>
    </row>
    <row r="129" spans="1:6" s="54" customFormat="1">
      <c r="E129" s="7"/>
    </row>
    <row r="130" spans="1:6" s="54" customFormat="1">
      <c r="A130" s="53"/>
      <c r="B130" s="191" t="s">
        <v>856</v>
      </c>
      <c r="C130" s="185"/>
      <c r="E130" s="7"/>
    </row>
    <row r="131" spans="1:6" s="54" customFormat="1">
      <c r="A131" s="53"/>
      <c r="B131" s="192" t="s">
        <v>864</v>
      </c>
      <c r="C131" s="193"/>
      <c r="E131" s="7"/>
    </row>
    <row r="132" spans="1:6" s="54" customFormat="1">
      <c r="A132" s="53"/>
      <c r="B132" s="192"/>
      <c r="C132" s="185"/>
      <c r="E132" s="7"/>
    </row>
    <row r="133" spans="1:6" s="54" customFormat="1">
      <c r="A133" s="53"/>
      <c r="B133" s="53"/>
      <c r="C133" s="194"/>
      <c r="D133" s="195"/>
      <c r="E133" s="7"/>
    </row>
    <row r="134" spans="1:6" s="54" customFormat="1">
      <c r="A134" s="53"/>
      <c r="B134" s="53"/>
      <c r="C134" s="194"/>
      <c r="D134" s="195"/>
      <c r="E134" s="7"/>
    </row>
    <row r="135" spans="1:6" s="54" customFormat="1">
      <c r="A135" s="53"/>
      <c r="B135" s="53" t="s">
        <v>858</v>
      </c>
      <c r="C135" s="194"/>
      <c r="D135" s="195"/>
      <c r="E135" s="7"/>
    </row>
    <row r="136" spans="1:6" s="54" customFormat="1">
      <c r="A136" s="53"/>
      <c r="B136" s="196" t="s">
        <v>859</v>
      </c>
      <c r="C136" s="194"/>
      <c r="D136" s="195"/>
      <c r="E136" s="7"/>
    </row>
    <row r="137" spans="1:6" s="54" customFormat="1">
      <c r="E137" s="7"/>
    </row>
    <row r="138" spans="1:6" s="54" customFormat="1">
      <c r="E138" s="7"/>
    </row>
    <row r="139" spans="1:6" s="54" customFormat="1">
      <c r="E139" s="7"/>
    </row>
    <row r="140" spans="1:6" s="92" customFormat="1" ht="30" customHeight="1">
      <c r="A140" s="93"/>
      <c r="C140" s="91"/>
      <c r="D140" s="90"/>
      <c r="E140" s="90"/>
      <c r="F140" s="90"/>
    </row>
    <row r="141" spans="1:6" s="92" customFormat="1" ht="30" customHeight="1">
      <c r="A141" s="93"/>
      <c r="C141" s="91"/>
      <c r="D141" s="90"/>
      <c r="E141" s="90"/>
      <c r="F141" s="90"/>
    </row>
    <row r="142" spans="1:6" s="92" customFormat="1" ht="30" customHeight="1">
      <c r="A142" s="93"/>
      <c r="C142" s="91"/>
      <c r="D142" s="90"/>
      <c r="E142" s="90"/>
      <c r="F142" s="90"/>
    </row>
    <row r="143" spans="1:6" s="92" customFormat="1" ht="30" customHeight="1">
      <c r="A143" s="93"/>
      <c r="C143" s="91"/>
      <c r="D143" s="90"/>
      <c r="E143" s="90"/>
      <c r="F143" s="90"/>
    </row>
    <row r="144" spans="1:6" s="92" customFormat="1" ht="30" customHeight="1">
      <c r="A144" s="93"/>
      <c r="C144" s="91"/>
      <c r="D144" s="90"/>
      <c r="E144" s="90"/>
      <c r="F144" s="90"/>
    </row>
  </sheetData>
  <protectedRanges>
    <protectedRange sqref="E4" name="Range1"/>
  </protectedRanges>
  <mergeCells count="10">
    <mergeCell ref="A124:F124"/>
    <mergeCell ref="A125:F125"/>
    <mergeCell ref="A126:F126"/>
    <mergeCell ref="A127:F127"/>
    <mergeCell ref="B123:E123"/>
    <mergeCell ref="A2:F2"/>
    <mergeCell ref="A3:F3"/>
    <mergeCell ref="B118:F118"/>
    <mergeCell ref="B119:E119"/>
    <mergeCell ref="B122:E122"/>
  </mergeCells>
  <phoneticPr fontId="2" type="noConversion"/>
  <pageMargins left="0.7" right="0.7" top="0.75" bottom="0.75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7705-2175-46D1-A9B2-B2AD95FC43FF}">
  <sheetPr>
    <tabColor rgb="FF00B050"/>
  </sheetPr>
  <dimension ref="A1:J412"/>
  <sheetViews>
    <sheetView view="pageBreakPreview" topLeftCell="A378" zoomScale="98" zoomScaleNormal="100" zoomScaleSheetLayoutView="90" workbookViewId="0">
      <selection activeCell="B375" sqref="B375:E375"/>
    </sheetView>
  </sheetViews>
  <sheetFormatPr defaultColWidth="8.86328125" defaultRowHeight="15.4"/>
  <cols>
    <col min="1" max="1" width="8.86328125" style="11" customWidth="1"/>
    <col min="2" max="2" width="69.59765625" style="12" customWidth="1"/>
    <col min="3" max="3" width="14.73046875" style="12" customWidth="1"/>
    <col min="4" max="4" width="14.86328125" style="14" customWidth="1"/>
    <col min="5" max="5" width="15.265625" style="11" customWidth="1"/>
    <col min="6" max="6" width="17.265625" style="11" customWidth="1"/>
    <col min="7" max="7" width="25.3984375" style="8" customWidth="1"/>
    <col min="8" max="8" width="13.86328125" style="8" customWidth="1"/>
    <col min="9" max="9" width="11.86328125" style="8" bestFit="1" customWidth="1"/>
    <col min="10" max="10" width="11" style="8" bestFit="1" customWidth="1"/>
    <col min="11" max="16384" width="8.86328125" style="8"/>
  </cols>
  <sheetData>
    <row r="1" spans="1:6" s="2" customFormat="1" ht="22.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6" s="50" customFormat="1" ht="50.45" customHeight="1">
      <c r="A2" s="217" t="str">
        <f>SUM!A12</f>
        <v xml:space="preserve">ВЕДОМОСТЬ ОБЪЕМОВ РАБОТ / BILL OF QUANTITIES </v>
      </c>
      <c r="B2" s="217"/>
      <c r="C2" s="217"/>
      <c r="D2" s="217"/>
      <c r="E2" s="217"/>
      <c r="F2" s="217"/>
    </row>
    <row r="3" spans="1:6" s="17" customFormat="1" ht="58.5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6" s="2" customFormat="1" ht="64.349999999999994" customHeight="1">
      <c r="A4" s="51" t="s">
        <v>85</v>
      </c>
      <c r="B4" s="51" t="s">
        <v>64</v>
      </c>
      <c r="C4" s="51" t="s">
        <v>179</v>
      </c>
      <c r="D4" s="52" t="s">
        <v>87</v>
      </c>
      <c r="E4" s="58" t="s">
        <v>71</v>
      </c>
      <c r="F4" s="59" t="s">
        <v>72</v>
      </c>
    </row>
    <row r="5" spans="1:6" ht="22.5" customHeight="1">
      <c r="A5" s="60" t="s">
        <v>5</v>
      </c>
      <c r="B5" s="131" t="s">
        <v>617</v>
      </c>
      <c r="C5" s="60"/>
      <c r="D5" s="60"/>
      <c r="E5" s="60"/>
      <c r="F5" s="60"/>
    </row>
    <row r="6" spans="1:6" ht="19.5" customHeight="1">
      <c r="A6" s="60" t="s">
        <v>92</v>
      </c>
      <c r="B6" s="131" t="s">
        <v>297</v>
      </c>
      <c r="C6" s="60"/>
      <c r="D6" s="60"/>
      <c r="E6" s="60"/>
      <c r="F6" s="60"/>
    </row>
    <row r="7" spans="1:6" ht="105.75" customHeight="1">
      <c r="A7" s="13" t="s">
        <v>1</v>
      </c>
      <c r="B7" s="78" t="s">
        <v>268</v>
      </c>
      <c r="C7" s="122" t="s">
        <v>246</v>
      </c>
      <c r="D7" s="94">
        <v>82.7</v>
      </c>
      <c r="E7" s="99"/>
      <c r="F7" s="9">
        <f>ROUND(D7*E7,2)</f>
        <v>0</v>
      </c>
    </row>
    <row r="8" spans="1:6" ht="30.75">
      <c r="A8" s="13" t="s">
        <v>7</v>
      </c>
      <c r="B8" s="78" t="s">
        <v>327</v>
      </c>
      <c r="C8" s="62" t="s">
        <v>222</v>
      </c>
      <c r="D8" s="94">
        <v>132.34</v>
      </c>
      <c r="E8" s="99"/>
      <c r="F8" s="9">
        <f>ROUND(D8*E8,2)</f>
        <v>0</v>
      </c>
    </row>
    <row r="9" spans="1:6" ht="85.5" customHeight="1">
      <c r="A9" s="13" t="s">
        <v>8</v>
      </c>
      <c r="B9" s="78" t="s">
        <v>202</v>
      </c>
      <c r="C9" s="122" t="s">
        <v>246</v>
      </c>
      <c r="D9" s="94">
        <v>7066.47</v>
      </c>
      <c r="E9" s="99"/>
      <c r="F9" s="9">
        <f t="shared" ref="F9:F15" si="0">ROUND(D9*E9,2)</f>
        <v>0</v>
      </c>
    </row>
    <row r="10" spans="1:6" s="124" customFormat="1" ht="30.75">
      <c r="A10" s="13" t="s">
        <v>9</v>
      </c>
      <c r="B10" s="121" t="s">
        <v>269</v>
      </c>
      <c r="C10" s="122" t="s">
        <v>246</v>
      </c>
      <c r="D10" s="171">
        <v>214.06</v>
      </c>
      <c r="E10" s="123"/>
      <c r="F10" s="123">
        <f t="shared" si="0"/>
        <v>0</v>
      </c>
    </row>
    <row r="11" spans="1:6" s="124" customFormat="1" ht="30.75">
      <c r="A11" s="13" t="s">
        <v>114</v>
      </c>
      <c r="B11" s="121" t="s">
        <v>300</v>
      </c>
      <c r="C11" s="122" t="s">
        <v>246</v>
      </c>
      <c r="D11" s="171">
        <v>548.88</v>
      </c>
      <c r="E11" s="123"/>
      <c r="F11" s="123">
        <f t="shared" si="0"/>
        <v>0</v>
      </c>
    </row>
    <row r="12" spans="1:6" s="124" customFormat="1" ht="30.75">
      <c r="A12" s="13" t="s">
        <v>10</v>
      </c>
      <c r="B12" s="121" t="s">
        <v>299</v>
      </c>
      <c r="C12" s="122" t="s">
        <v>246</v>
      </c>
      <c r="D12" s="171">
        <v>2250.41</v>
      </c>
      <c r="E12" s="123"/>
      <c r="F12" s="123">
        <f t="shared" si="0"/>
        <v>0</v>
      </c>
    </row>
    <row r="13" spans="1:6" ht="61.5">
      <c r="A13" s="13" t="s">
        <v>11</v>
      </c>
      <c r="B13" s="78" t="s">
        <v>270</v>
      </c>
      <c r="C13" s="122" t="s">
        <v>246</v>
      </c>
      <c r="D13" s="94">
        <v>3840</v>
      </c>
      <c r="E13" s="99"/>
      <c r="F13" s="9">
        <f t="shared" si="0"/>
        <v>0</v>
      </c>
    </row>
    <row r="14" spans="1:6" ht="39.75" customHeight="1">
      <c r="A14" s="13" t="s">
        <v>12</v>
      </c>
      <c r="B14" s="78" t="s">
        <v>271</v>
      </c>
      <c r="C14" s="122" t="s">
        <v>246</v>
      </c>
      <c r="D14" s="94">
        <v>3840</v>
      </c>
      <c r="E14" s="99"/>
      <c r="F14" s="123">
        <f>ROUND(D14*E14,2)</f>
        <v>0</v>
      </c>
    </row>
    <row r="15" spans="1:6" s="124" customFormat="1" ht="36" customHeight="1">
      <c r="A15" s="13" t="s">
        <v>15</v>
      </c>
      <c r="B15" s="121" t="s">
        <v>298</v>
      </c>
      <c r="C15" s="122" t="s">
        <v>246</v>
      </c>
      <c r="D15" s="171">
        <v>426.72</v>
      </c>
      <c r="E15" s="123"/>
      <c r="F15" s="123">
        <f t="shared" si="0"/>
        <v>0</v>
      </c>
    </row>
    <row r="16" spans="1:6" ht="21" customHeight="1">
      <c r="A16" s="116"/>
      <c r="B16" s="117" t="s">
        <v>6</v>
      </c>
      <c r="C16" s="118"/>
      <c r="D16" s="119"/>
      <c r="E16" s="120"/>
      <c r="F16" s="120">
        <f>SUM(F7:F15)</f>
        <v>0</v>
      </c>
    </row>
    <row r="17" spans="1:10" ht="39" customHeight="1">
      <c r="A17" s="60" t="s">
        <v>89</v>
      </c>
      <c r="B17" s="131" t="s">
        <v>615</v>
      </c>
      <c r="C17" s="60"/>
      <c r="D17" s="60"/>
      <c r="E17" s="60"/>
      <c r="F17" s="60"/>
    </row>
    <row r="18" spans="1:10" s="124" customFormat="1" ht="37.5" customHeight="1">
      <c r="A18" s="13" t="s">
        <v>33</v>
      </c>
      <c r="B18" s="121" t="s">
        <v>269</v>
      </c>
      <c r="C18" s="122" t="s">
        <v>246</v>
      </c>
      <c r="D18" s="171">
        <v>3700.08</v>
      </c>
      <c r="E18" s="123"/>
      <c r="F18" s="123">
        <f>ROUND(D18*E18,2)</f>
        <v>0</v>
      </c>
    </row>
    <row r="19" spans="1:10" s="124" customFormat="1" ht="36.75" customHeight="1">
      <c r="A19" s="13" t="s">
        <v>34</v>
      </c>
      <c r="B19" s="121" t="s">
        <v>300</v>
      </c>
      <c r="C19" s="122" t="s">
        <v>246</v>
      </c>
      <c r="D19" s="171">
        <v>411.12</v>
      </c>
      <c r="E19" s="123"/>
      <c r="F19" s="123">
        <f>ROUND(D19*E19,2)</f>
        <v>0</v>
      </c>
    </row>
    <row r="20" spans="1:10" s="124" customFormat="1" ht="33.75" customHeight="1">
      <c r="A20" s="13" t="s">
        <v>35</v>
      </c>
      <c r="B20" s="121" t="s">
        <v>299</v>
      </c>
      <c r="C20" s="122" t="s">
        <v>246</v>
      </c>
      <c r="D20" s="171">
        <f>11.115*100</f>
        <v>1111.5</v>
      </c>
      <c r="E20" s="123"/>
      <c r="F20" s="123">
        <f>ROUND(D20*E20,2)</f>
        <v>0</v>
      </c>
    </row>
    <row r="21" spans="1:10" s="124" customFormat="1" ht="33.75" customHeight="1">
      <c r="A21" s="13" t="s">
        <v>36</v>
      </c>
      <c r="B21" s="121" t="s">
        <v>298</v>
      </c>
      <c r="C21" s="122" t="s">
        <v>246</v>
      </c>
      <c r="D21" s="171">
        <v>2163.7199999999998</v>
      </c>
      <c r="E21" s="123"/>
      <c r="F21" s="123">
        <f>ROUND(D21*E21,2)</f>
        <v>0</v>
      </c>
    </row>
    <row r="22" spans="1:10" ht="21" customHeight="1">
      <c r="A22" s="116"/>
      <c r="B22" s="117" t="s">
        <v>6</v>
      </c>
      <c r="C22" s="118"/>
      <c r="D22" s="119"/>
      <c r="E22" s="120"/>
      <c r="F22" s="120">
        <f>SUM(F18:F21)</f>
        <v>0</v>
      </c>
    </row>
    <row r="23" spans="1:10" ht="39" customHeight="1">
      <c r="A23" s="60" t="s">
        <v>65</v>
      </c>
      <c r="B23" s="131" t="s">
        <v>616</v>
      </c>
      <c r="C23" s="60"/>
      <c r="D23" s="60"/>
      <c r="E23" s="60"/>
      <c r="F23" s="60"/>
    </row>
    <row r="24" spans="1:10" ht="73.5" customHeight="1">
      <c r="A24" s="13" t="s">
        <v>48</v>
      </c>
      <c r="B24" s="78" t="s">
        <v>689</v>
      </c>
      <c r="C24" s="62" t="s">
        <v>249</v>
      </c>
      <c r="D24" s="96">
        <f>28.292*1.01*1000</f>
        <v>28574.920000000002</v>
      </c>
      <c r="E24" s="99"/>
      <c r="F24" s="9">
        <f t="shared" ref="F24:F36" si="1">ROUND(D24*E24,2)</f>
        <v>0</v>
      </c>
      <c r="H24" s="150"/>
      <c r="J24" s="150"/>
    </row>
    <row r="25" spans="1:10" ht="72" customHeight="1">
      <c r="A25" s="13" t="s">
        <v>49</v>
      </c>
      <c r="B25" s="78" t="s">
        <v>693</v>
      </c>
      <c r="C25" s="62" t="s">
        <v>249</v>
      </c>
      <c r="D25" s="96">
        <f>3.794*1.01*1000</f>
        <v>3831.94</v>
      </c>
      <c r="E25" s="99"/>
      <c r="F25" s="9">
        <f t="shared" si="1"/>
        <v>0</v>
      </c>
      <c r="H25" s="150"/>
    </row>
    <row r="26" spans="1:10" ht="61.5">
      <c r="A26" s="13" t="s">
        <v>50</v>
      </c>
      <c r="B26" s="78" t="s">
        <v>692</v>
      </c>
      <c r="C26" s="62" t="s">
        <v>249</v>
      </c>
      <c r="D26" s="96">
        <f>2.082*1.01*1000</f>
        <v>2102.8199999999997</v>
      </c>
      <c r="E26" s="99"/>
      <c r="F26" s="9">
        <f t="shared" si="1"/>
        <v>0</v>
      </c>
      <c r="H26" s="150"/>
    </row>
    <row r="27" spans="1:10" ht="73.5" customHeight="1">
      <c r="A27" s="13" t="s">
        <v>51</v>
      </c>
      <c r="B27" s="78" t="s">
        <v>691</v>
      </c>
      <c r="C27" s="62" t="s">
        <v>249</v>
      </c>
      <c r="D27" s="96">
        <f>0.811*1.01*1000</f>
        <v>819.11000000000013</v>
      </c>
      <c r="E27" s="99"/>
      <c r="F27" s="9">
        <f t="shared" si="1"/>
        <v>0</v>
      </c>
      <c r="H27" s="150"/>
    </row>
    <row r="28" spans="1:10" ht="73.5" customHeight="1">
      <c r="A28" s="13" t="s">
        <v>52</v>
      </c>
      <c r="B28" s="78" t="s">
        <v>690</v>
      </c>
      <c r="C28" s="62" t="s">
        <v>249</v>
      </c>
      <c r="D28" s="96">
        <f>377*1.01</f>
        <v>380.77</v>
      </c>
      <c r="E28" s="99"/>
      <c r="F28" s="9">
        <f t="shared" si="1"/>
        <v>0</v>
      </c>
    </row>
    <row r="29" spans="1:10" ht="61.5">
      <c r="A29" s="13" t="s">
        <v>53</v>
      </c>
      <c r="B29" s="78" t="s">
        <v>694</v>
      </c>
      <c r="C29" s="62" t="s">
        <v>249</v>
      </c>
      <c r="D29" s="96">
        <f>3.765*1.01*1000</f>
        <v>3802.65</v>
      </c>
      <c r="E29" s="99"/>
      <c r="F29" s="9">
        <f t="shared" si="1"/>
        <v>0</v>
      </c>
    </row>
    <row r="30" spans="1:10" ht="61.5">
      <c r="A30" s="13" t="s">
        <v>54</v>
      </c>
      <c r="B30" s="78" t="s">
        <v>695</v>
      </c>
      <c r="C30" s="62" t="s">
        <v>249</v>
      </c>
      <c r="D30" s="96">
        <f>230*1.01</f>
        <v>232.3</v>
      </c>
      <c r="E30" s="99"/>
      <c r="F30" s="9">
        <f t="shared" si="1"/>
        <v>0</v>
      </c>
    </row>
    <row r="31" spans="1:10" ht="61.5">
      <c r="A31" s="13" t="s">
        <v>55</v>
      </c>
      <c r="B31" s="78" t="s">
        <v>272</v>
      </c>
      <c r="C31" s="62" t="s">
        <v>249</v>
      </c>
      <c r="D31" s="94">
        <v>5</v>
      </c>
      <c r="E31" s="99"/>
      <c r="F31" s="9">
        <f t="shared" si="1"/>
        <v>0</v>
      </c>
    </row>
    <row r="32" spans="1:10" ht="30.75">
      <c r="A32" s="13" t="s">
        <v>56</v>
      </c>
      <c r="B32" s="78" t="s">
        <v>273</v>
      </c>
      <c r="C32" s="62" t="s">
        <v>249</v>
      </c>
      <c r="D32" s="96">
        <v>5</v>
      </c>
      <c r="E32" s="99"/>
      <c r="F32" s="9">
        <f t="shared" si="1"/>
        <v>0</v>
      </c>
    </row>
    <row r="33" spans="1:6" ht="61.5">
      <c r="A33" s="13" t="s">
        <v>142</v>
      </c>
      <c r="B33" s="78" t="s">
        <v>274</v>
      </c>
      <c r="C33" s="62" t="s">
        <v>249</v>
      </c>
      <c r="D33" s="94">
        <f>0.009*1000</f>
        <v>9</v>
      </c>
      <c r="E33" s="99"/>
      <c r="F33" s="9">
        <f t="shared" si="1"/>
        <v>0</v>
      </c>
    </row>
    <row r="34" spans="1:6" ht="30.75">
      <c r="A34" s="13" t="s">
        <v>143</v>
      </c>
      <c r="B34" s="78" t="s">
        <v>275</v>
      </c>
      <c r="C34" s="62" t="s">
        <v>249</v>
      </c>
      <c r="D34" s="96">
        <v>9</v>
      </c>
      <c r="E34" s="99"/>
      <c r="F34" s="9">
        <f t="shared" si="1"/>
        <v>0</v>
      </c>
    </row>
    <row r="35" spans="1:6" ht="61.5">
      <c r="A35" s="13" t="s">
        <v>144</v>
      </c>
      <c r="B35" s="78" t="s">
        <v>276</v>
      </c>
      <c r="C35" s="62" t="s">
        <v>249</v>
      </c>
      <c r="D35" s="94">
        <v>3</v>
      </c>
      <c r="E35" s="99"/>
      <c r="F35" s="9">
        <f t="shared" si="1"/>
        <v>0</v>
      </c>
    </row>
    <row r="36" spans="1:6" ht="30.75">
      <c r="A36" s="13" t="s">
        <v>145</v>
      </c>
      <c r="B36" s="78" t="s">
        <v>277</v>
      </c>
      <c r="C36" s="62" t="s">
        <v>249</v>
      </c>
      <c r="D36" s="96">
        <v>3</v>
      </c>
      <c r="E36" s="99"/>
      <c r="F36" s="9">
        <f t="shared" si="1"/>
        <v>0</v>
      </c>
    </row>
    <row r="37" spans="1:6" ht="61.5">
      <c r="A37" s="13" t="s">
        <v>146</v>
      </c>
      <c r="B37" s="78" t="s">
        <v>278</v>
      </c>
      <c r="C37" s="62" t="s">
        <v>249</v>
      </c>
      <c r="D37" s="94">
        <v>5</v>
      </c>
      <c r="E37" s="99"/>
      <c r="F37" s="9">
        <f t="shared" ref="F37:F42" si="2">ROUND(D37*E37,2)</f>
        <v>0</v>
      </c>
    </row>
    <row r="38" spans="1:6" ht="30.75">
      <c r="A38" s="13" t="s">
        <v>147</v>
      </c>
      <c r="B38" s="78" t="s">
        <v>303</v>
      </c>
      <c r="C38" s="62" t="s">
        <v>249</v>
      </c>
      <c r="D38" s="96">
        <v>5</v>
      </c>
      <c r="E38" s="99"/>
      <c r="F38" s="9">
        <f t="shared" si="2"/>
        <v>0</v>
      </c>
    </row>
    <row r="39" spans="1:6" ht="61.5">
      <c r="A39" s="13" t="s">
        <v>148</v>
      </c>
      <c r="B39" s="78" t="s">
        <v>279</v>
      </c>
      <c r="C39" s="62" t="s">
        <v>249</v>
      </c>
      <c r="D39" s="94">
        <v>43</v>
      </c>
      <c r="E39" s="99"/>
      <c r="F39" s="9">
        <f t="shared" si="2"/>
        <v>0</v>
      </c>
    </row>
    <row r="40" spans="1:6" ht="33.75" customHeight="1">
      <c r="A40" s="13" t="s">
        <v>149</v>
      </c>
      <c r="B40" s="78" t="s">
        <v>302</v>
      </c>
      <c r="C40" s="62" t="s">
        <v>249</v>
      </c>
      <c r="D40" s="96">
        <v>43</v>
      </c>
      <c r="E40" s="99"/>
      <c r="F40" s="9">
        <f t="shared" si="2"/>
        <v>0</v>
      </c>
    </row>
    <row r="41" spans="1:6" ht="61.5">
      <c r="A41" s="13" t="s">
        <v>150</v>
      </c>
      <c r="B41" s="78" t="s">
        <v>280</v>
      </c>
      <c r="C41" s="62" t="s">
        <v>249</v>
      </c>
      <c r="D41" s="94">
        <v>37.5</v>
      </c>
      <c r="E41" s="99"/>
      <c r="F41" s="9">
        <f t="shared" si="2"/>
        <v>0</v>
      </c>
    </row>
    <row r="42" spans="1:6" ht="36" customHeight="1">
      <c r="A42" s="13" t="s">
        <v>151</v>
      </c>
      <c r="B42" s="78" t="s">
        <v>301</v>
      </c>
      <c r="C42" s="62" t="s">
        <v>249</v>
      </c>
      <c r="D42" s="96">
        <v>37.5</v>
      </c>
      <c r="E42" s="99"/>
      <c r="F42" s="9">
        <f t="shared" si="2"/>
        <v>0</v>
      </c>
    </row>
    <row r="43" spans="1:6" ht="20.25" customHeight="1">
      <c r="A43" s="85"/>
      <c r="B43" s="83" t="s">
        <v>219</v>
      </c>
      <c r="C43" s="83"/>
      <c r="D43" s="109"/>
      <c r="E43" s="106"/>
      <c r="F43" s="86"/>
    </row>
    <row r="44" spans="1:6" ht="30.75">
      <c r="A44" s="13" t="s">
        <v>152</v>
      </c>
      <c r="B44" s="78" t="s">
        <v>648</v>
      </c>
      <c r="C44" s="62" t="s">
        <v>225</v>
      </c>
      <c r="D44" s="96">
        <v>1</v>
      </c>
      <c r="E44" s="99"/>
      <c r="F44" s="9">
        <f>ROUND(D44*E44,2)</f>
        <v>0</v>
      </c>
    </row>
    <row r="45" spans="1:6" ht="30.75">
      <c r="A45" s="13" t="s">
        <v>152</v>
      </c>
      <c r="B45" s="78" t="s">
        <v>221</v>
      </c>
      <c r="C45" s="62" t="s">
        <v>225</v>
      </c>
      <c r="D45" s="96">
        <v>2</v>
      </c>
      <c r="E45" s="99"/>
      <c r="F45" s="9">
        <f>ROUND(D45*E45,2)</f>
        <v>0</v>
      </c>
    </row>
    <row r="46" spans="1:6" ht="36" customHeight="1">
      <c r="A46" s="13" t="s">
        <v>153</v>
      </c>
      <c r="B46" s="78" t="s">
        <v>220</v>
      </c>
      <c r="C46" s="62" t="s">
        <v>225</v>
      </c>
      <c r="D46" s="96">
        <v>3</v>
      </c>
      <c r="E46" s="99"/>
      <c r="F46" s="9">
        <f>ROUND(D46*E46,2)</f>
        <v>0</v>
      </c>
    </row>
    <row r="47" spans="1:6" ht="36.75" customHeight="1">
      <c r="A47" s="85"/>
      <c r="B47" s="83" t="s">
        <v>218</v>
      </c>
      <c r="C47" s="83"/>
      <c r="D47" s="95"/>
      <c r="E47" s="106"/>
      <c r="F47" s="86"/>
    </row>
    <row r="48" spans="1:6" ht="30.75">
      <c r="A48" s="13" t="s">
        <v>154</v>
      </c>
      <c r="B48" s="78" t="s">
        <v>304</v>
      </c>
      <c r="C48" s="62" t="s">
        <v>225</v>
      </c>
      <c r="D48" s="96">
        <v>7</v>
      </c>
      <c r="E48" s="99"/>
      <c r="F48" s="9">
        <f t="shared" ref="F48:F58" si="3">ROUND(D48*E48,2)</f>
        <v>0</v>
      </c>
    </row>
    <row r="49" spans="1:6" ht="30.75">
      <c r="A49" s="13" t="s">
        <v>155</v>
      </c>
      <c r="B49" s="78" t="s">
        <v>305</v>
      </c>
      <c r="C49" s="62" t="s">
        <v>225</v>
      </c>
      <c r="D49" s="96">
        <v>9</v>
      </c>
      <c r="E49" s="99"/>
      <c r="F49" s="9">
        <f t="shared" si="3"/>
        <v>0</v>
      </c>
    </row>
    <row r="50" spans="1:6" ht="30.75">
      <c r="A50" s="13" t="s">
        <v>156</v>
      </c>
      <c r="B50" s="78" t="s">
        <v>306</v>
      </c>
      <c r="C50" s="62" t="s">
        <v>225</v>
      </c>
      <c r="D50" s="96">
        <v>15</v>
      </c>
      <c r="E50" s="99"/>
      <c r="F50" s="9">
        <f t="shared" si="3"/>
        <v>0</v>
      </c>
    </row>
    <row r="51" spans="1:6" ht="30.75">
      <c r="A51" s="13" t="s">
        <v>157</v>
      </c>
      <c r="B51" s="78" t="s">
        <v>307</v>
      </c>
      <c r="C51" s="62" t="s">
        <v>225</v>
      </c>
      <c r="D51" s="96">
        <v>6</v>
      </c>
      <c r="E51" s="99"/>
      <c r="F51" s="9">
        <f t="shared" si="3"/>
        <v>0</v>
      </c>
    </row>
    <row r="52" spans="1:6" ht="30.75">
      <c r="A52" s="13" t="s">
        <v>158</v>
      </c>
      <c r="B52" s="78" t="s">
        <v>308</v>
      </c>
      <c r="C52" s="62" t="s">
        <v>225</v>
      </c>
      <c r="D52" s="96">
        <v>2</v>
      </c>
      <c r="E52" s="99"/>
      <c r="F52" s="9">
        <f t="shared" si="3"/>
        <v>0</v>
      </c>
    </row>
    <row r="53" spans="1:6" ht="30.75">
      <c r="A53" s="13" t="s">
        <v>159</v>
      </c>
      <c r="B53" s="78" t="s">
        <v>309</v>
      </c>
      <c r="C53" s="62" t="s">
        <v>225</v>
      </c>
      <c r="D53" s="96">
        <v>10</v>
      </c>
      <c r="E53" s="99"/>
      <c r="F53" s="9">
        <f t="shared" si="3"/>
        <v>0</v>
      </c>
    </row>
    <row r="54" spans="1:6" ht="30.75">
      <c r="A54" s="13" t="s">
        <v>160</v>
      </c>
      <c r="B54" s="78" t="s">
        <v>310</v>
      </c>
      <c r="C54" s="62" t="s">
        <v>225</v>
      </c>
      <c r="D54" s="96">
        <v>3</v>
      </c>
      <c r="E54" s="99"/>
      <c r="F54" s="9">
        <f t="shared" si="3"/>
        <v>0</v>
      </c>
    </row>
    <row r="55" spans="1:6" ht="30.75">
      <c r="A55" s="13" t="s">
        <v>161</v>
      </c>
      <c r="B55" s="78" t="s">
        <v>311</v>
      </c>
      <c r="C55" s="62" t="s">
        <v>225</v>
      </c>
      <c r="D55" s="96">
        <v>2</v>
      </c>
      <c r="E55" s="99"/>
      <c r="F55" s="9">
        <f t="shared" si="3"/>
        <v>0</v>
      </c>
    </row>
    <row r="56" spans="1:6" ht="30.75">
      <c r="A56" s="13" t="s">
        <v>162</v>
      </c>
      <c r="B56" s="78" t="s">
        <v>312</v>
      </c>
      <c r="C56" s="62" t="s">
        <v>225</v>
      </c>
      <c r="D56" s="96">
        <v>4</v>
      </c>
      <c r="E56" s="99"/>
      <c r="F56" s="9">
        <f t="shared" si="3"/>
        <v>0</v>
      </c>
    </row>
    <row r="57" spans="1:6" ht="30.75">
      <c r="A57" s="13" t="s">
        <v>163</v>
      </c>
      <c r="B57" s="78" t="s">
        <v>313</v>
      </c>
      <c r="C57" s="62" t="s">
        <v>225</v>
      </c>
      <c r="D57" s="96">
        <v>1</v>
      </c>
      <c r="E57" s="99"/>
      <c r="F57" s="9">
        <f t="shared" si="3"/>
        <v>0</v>
      </c>
    </row>
    <row r="58" spans="1:6" ht="30.75">
      <c r="A58" s="13" t="s">
        <v>164</v>
      </c>
      <c r="B58" s="78" t="s">
        <v>314</v>
      </c>
      <c r="C58" s="62" t="s">
        <v>225</v>
      </c>
      <c r="D58" s="96">
        <v>3</v>
      </c>
      <c r="E58" s="99"/>
      <c r="F58" s="9">
        <f t="shared" si="3"/>
        <v>0</v>
      </c>
    </row>
    <row r="59" spans="1:6" ht="30.75">
      <c r="A59" s="13" t="s">
        <v>165</v>
      </c>
      <c r="B59" s="78" t="s">
        <v>315</v>
      </c>
      <c r="C59" s="62" t="s">
        <v>225</v>
      </c>
      <c r="D59" s="96">
        <v>3</v>
      </c>
      <c r="E59" s="99"/>
      <c r="F59" s="9">
        <f t="shared" ref="F59:F64" si="4">ROUND(D59*E59,2)</f>
        <v>0</v>
      </c>
    </row>
    <row r="60" spans="1:6" ht="30.75">
      <c r="A60" s="13" t="s">
        <v>166</v>
      </c>
      <c r="B60" s="78" t="s">
        <v>316</v>
      </c>
      <c r="C60" s="62" t="s">
        <v>225</v>
      </c>
      <c r="D60" s="96">
        <v>11</v>
      </c>
      <c r="E60" s="99"/>
      <c r="F60" s="9">
        <f t="shared" si="4"/>
        <v>0</v>
      </c>
    </row>
    <row r="61" spans="1:6" ht="30.75">
      <c r="A61" s="13" t="s">
        <v>167</v>
      </c>
      <c r="B61" s="78" t="s">
        <v>317</v>
      </c>
      <c r="C61" s="62" t="s">
        <v>225</v>
      </c>
      <c r="D61" s="96">
        <v>20</v>
      </c>
      <c r="E61" s="99"/>
      <c r="F61" s="9">
        <f t="shared" si="4"/>
        <v>0</v>
      </c>
    </row>
    <row r="62" spans="1:6" ht="30.75">
      <c r="A62" s="13" t="s">
        <v>168</v>
      </c>
      <c r="B62" s="78" t="s">
        <v>318</v>
      </c>
      <c r="C62" s="62" t="s">
        <v>225</v>
      </c>
      <c r="D62" s="96">
        <v>2</v>
      </c>
      <c r="E62" s="99"/>
      <c r="F62" s="9">
        <f t="shared" si="4"/>
        <v>0</v>
      </c>
    </row>
    <row r="63" spans="1:6" ht="30.75">
      <c r="A63" s="13" t="s">
        <v>169</v>
      </c>
      <c r="B63" s="78" t="s">
        <v>319</v>
      </c>
      <c r="C63" s="62" t="s">
        <v>225</v>
      </c>
      <c r="D63" s="96">
        <v>6</v>
      </c>
      <c r="E63" s="99"/>
      <c r="F63" s="9">
        <f t="shared" si="4"/>
        <v>0</v>
      </c>
    </row>
    <row r="64" spans="1:6" ht="30.75">
      <c r="A64" s="13" t="s">
        <v>170</v>
      </c>
      <c r="B64" s="78" t="s">
        <v>321</v>
      </c>
      <c r="C64" s="62" t="s">
        <v>225</v>
      </c>
      <c r="D64" s="96">
        <v>3</v>
      </c>
      <c r="E64" s="99"/>
      <c r="F64" s="9">
        <f t="shared" si="4"/>
        <v>0</v>
      </c>
    </row>
    <row r="65" spans="1:6" ht="30.75">
      <c r="A65" s="13" t="s">
        <v>171</v>
      </c>
      <c r="B65" s="78" t="s">
        <v>320</v>
      </c>
      <c r="C65" s="62" t="s">
        <v>225</v>
      </c>
      <c r="D65" s="96">
        <v>10</v>
      </c>
      <c r="E65" s="99"/>
      <c r="F65" s="9">
        <f>ROUND(D65*E65,2)</f>
        <v>0</v>
      </c>
    </row>
    <row r="66" spans="1:6" ht="30.75">
      <c r="A66" s="13" t="s">
        <v>172</v>
      </c>
      <c r="B66" s="78" t="s">
        <v>322</v>
      </c>
      <c r="C66" s="62" t="s">
        <v>225</v>
      </c>
      <c r="D66" s="96">
        <v>6</v>
      </c>
      <c r="E66" s="99"/>
      <c r="F66" s="9">
        <f>ROUND(D66*E66,2)</f>
        <v>0</v>
      </c>
    </row>
    <row r="67" spans="1:6" ht="30.75">
      <c r="A67" s="13" t="s">
        <v>173</v>
      </c>
      <c r="B67" s="78" t="s">
        <v>323</v>
      </c>
      <c r="C67" s="62" t="s">
        <v>225</v>
      </c>
      <c r="D67" s="96">
        <v>8</v>
      </c>
      <c r="E67" s="99"/>
      <c r="F67" s="9">
        <f>ROUND(D67*E67,2)</f>
        <v>0</v>
      </c>
    </row>
    <row r="68" spans="1:6" ht="30.75">
      <c r="A68" s="13" t="s">
        <v>174</v>
      </c>
      <c r="B68" s="78" t="s">
        <v>324</v>
      </c>
      <c r="C68" s="62" t="s">
        <v>225</v>
      </c>
      <c r="D68" s="96">
        <v>5</v>
      </c>
      <c r="E68" s="99"/>
      <c r="F68" s="9">
        <f>ROUND(D68*E68,2)</f>
        <v>0</v>
      </c>
    </row>
    <row r="69" spans="1:6" ht="30.75">
      <c r="A69" s="13" t="s">
        <v>175</v>
      </c>
      <c r="B69" s="78" t="s">
        <v>325</v>
      </c>
      <c r="C69" s="62" t="s">
        <v>225</v>
      </c>
      <c r="D69" s="96">
        <v>2</v>
      </c>
      <c r="E69" s="99"/>
      <c r="F69" s="9">
        <f t="shared" ref="F69:F74" si="5">ROUND(D69*E69,2)</f>
        <v>0</v>
      </c>
    </row>
    <row r="70" spans="1:6" ht="30.75">
      <c r="A70" s="13" t="s">
        <v>778</v>
      </c>
      <c r="B70" s="78" t="s">
        <v>843</v>
      </c>
      <c r="C70" s="62" t="s">
        <v>225</v>
      </c>
      <c r="D70" s="96">
        <v>1</v>
      </c>
      <c r="E70" s="99"/>
      <c r="F70" s="9">
        <f t="shared" si="5"/>
        <v>0</v>
      </c>
    </row>
    <row r="71" spans="1:6" ht="30.75">
      <c r="A71" s="13" t="s">
        <v>779</v>
      </c>
      <c r="B71" s="78" t="s">
        <v>844</v>
      </c>
      <c r="C71" s="62" t="s">
        <v>225</v>
      </c>
      <c r="D71" s="96">
        <v>2</v>
      </c>
      <c r="E71" s="99"/>
      <c r="F71" s="9">
        <f t="shared" si="5"/>
        <v>0</v>
      </c>
    </row>
    <row r="72" spans="1:6" ht="30.75">
      <c r="A72" s="13" t="s">
        <v>780</v>
      </c>
      <c r="B72" s="78" t="s">
        <v>845</v>
      </c>
      <c r="C72" s="62" t="s">
        <v>225</v>
      </c>
      <c r="D72" s="96">
        <v>4</v>
      </c>
      <c r="E72" s="99"/>
      <c r="F72" s="9">
        <f t="shared" si="5"/>
        <v>0</v>
      </c>
    </row>
    <row r="73" spans="1:6" ht="30.75">
      <c r="A73" s="13" t="s">
        <v>781</v>
      </c>
      <c r="B73" s="78" t="s">
        <v>846</v>
      </c>
      <c r="C73" s="62" t="s">
        <v>225</v>
      </c>
      <c r="D73" s="96">
        <v>1</v>
      </c>
      <c r="E73" s="99"/>
      <c r="F73" s="9">
        <f t="shared" si="5"/>
        <v>0</v>
      </c>
    </row>
    <row r="74" spans="1:6" ht="30.75">
      <c r="A74" s="13" t="s">
        <v>782</v>
      </c>
      <c r="B74" s="78" t="s">
        <v>847</v>
      </c>
      <c r="C74" s="62" t="s">
        <v>225</v>
      </c>
      <c r="D74" s="96">
        <v>8</v>
      </c>
      <c r="E74" s="99"/>
      <c r="F74" s="9">
        <f t="shared" si="5"/>
        <v>0</v>
      </c>
    </row>
    <row r="75" spans="1:6" ht="19.5" customHeight="1">
      <c r="A75" s="116"/>
      <c r="B75" s="117" t="s">
        <v>6</v>
      </c>
      <c r="C75" s="118"/>
      <c r="D75" s="119"/>
      <c r="E75" s="120"/>
      <c r="F75" s="120">
        <f>SUM(F24:F74)</f>
        <v>0</v>
      </c>
    </row>
    <row r="76" spans="1:6" ht="45">
      <c r="A76" s="60" t="s">
        <v>90</v>
      </c>
      <c r="B76" s="131" t="s">
        <v>805</v>
      </c>
      <c r="C76" s="60"/>
      <c r="D76" s="60"/>
      <c r="E76" s="60"/>
      <c r="F76" s="60"/>
    </row>
    <row r="77" spans="1:6" ht="21" customHeight="1">
      <c r="A77" s="83"/>
      <c r="B77" s="113" t="s">
        <v>696</v>
      </c>
      <c r="C77" s="83"/>
      <c r="D77" s="83"/>
      <c r="E77" s="83"/>
      <c r="F77" s="83"/>
    </row>
    <row r="78" spans="1:6" ht="92.25">
      <c r="A78" s="13" t="s">
        <v>57</v>
      </c>
      <c r="B78" s="78" t="s">
        <v>253</v>
      </c>
      <c r="C78" s="62" t="s">
        <v>226</v>
      </c>
      <c r="D78" s="94">
        <v>70</v>
      </c>
      <c r="E78" s="99"/>
      <c r="F78" s="9">
        <f>ROUND(D78*E78,2)</f>
        <v>0</v>
      </c>
    </row>
    <row r="79" spans="1:6" ht="30.75">
      <c r="A79" s="13" t="s">
        <v>58</v>
      </c>
      <c r="B79" s="78" t="s">
        <v>326</v>
      </c>
      <c r="C79" s="62" t="s">
        <v>222</v>
      </c>
      <c r="D79" s="94">
        <v>112</v>
      </c>
      <c r="E79" s="99"/>
      <c r="F79" s="9">
        <f>ROUND(D79*E79,2)</f>
        <v>0</v>
      </c>
    </row>
    <row r="80" spans="1:6" ht="93.75" customHeight="1">
      <c r="A80" s="13" t="s">
        <v>59</v>
      </c>
      <c r="B80" s="78" t="s">
        <v>649</v>
      </c>
      <c r="C80" s="62" t="s">
        <v>226</v>
      </c>
      <c r="D80" s="94">
        <v>270</v>
      </c>
      <c r="E80" s="99"/>
      <c r="F80" s="9">
        <f>ROUND(D80*E80,2)</f>
        <v>0</v>
      </c>
    </row>
    <row r="81" spans="1:6" ht="21.75" customHeight="1">
      <c r="A81" s="13" t="s">
        <v>60</v>
      </c>
      <c r="B81" s="78" t="s">
        <v>186</v>
      </c>
      <c r="C81" s="62" t="s">
        <v>226</v>
      </c>
      <c r="D81" s="94">
        <v>10.199999999999999</v>
      </c>
      <c r="E81" s="99"/>
      <c r="F81" s="9">
        <f t="shared" ref="F81:F102" si="6">ROUND(D81*E81,2)</f>
        <v>0</v>
      </c>
    </row>
    <row r="82" spans="1:6" ht="69.75" customHeight="1">
      <c r="A82" s="13" t="s">
        <v>61</v>
      </c>
      <c r="B82" s="78" t="s">
        <v>270</v>
      </c>
      <c r="C82" s="62" t="s">
        <v>226</v>
      </c>
      <c r="D82" s="94">
        <v>243</v>
      </c>
      <c r="E82" s="99"/>
      <c r="F82" s="9">
        <f t="shared" si="6"/>
        <v>0</v>
      </c>
    </row>
    <row r="83" spans="1:6" ht="30.75">
      <c r="A83" s="13" t="s">
        <v>62</v>
      </c>
      <c r="B83" s="78" t="s">
        <v>189</v>
      </c>
      <c r="C83" s="62" t="s">
        <v>226</v>
      </c>
      <c r="D83" s="94">
        <f>D82</f>
        <v>243</v>
      </c>
      <c r="E83" s="99"/>
      <c r="F83" s="9">
        <f t="shared" si="6"/>
        <v>0</v>
      </c>
    </row>
    <row r="84" spans="1:6" ht="30.75">
      <c r="A84" s="13" t="s">
        <v>14</v>
      </c>
      <c r="B84" s="78" t="s">
        <v>203</v>
      </c>
      <c r="C84" s="62" t="s">
        <v>226</v>
      </c>
      <c r="D84" s="94">
        <v>27</v>
      </c>
      <c r="E84" s="99"/>
      <c r="F84" s="9">
        <f t="shared" si="6"/>
        <v>0</v>
      </c>
    </row>
    <row r="85" spans="1:6">
      <c r="A85" s="83"/>
      <c r="B85" s="83" t="s">
        <v>795</v>
      </c>
      <c r="C85" s="83"/>
      <c r="D85" s="95"/>
      <c r="E85" s="100"/>
      <c r="F85" s="83"/>
    </row>
    <row r="86" spans="1:6" ht="22.5" customHeight="1">
      <c r="A86" s="13" t="s">
        <v>63</v>
      </c>
      <c r="B86" s="78" t="s">
        <v>791</v>
      </c>
      <c r="C86" s="62" t="s">
        <v>226</v>
      </c>
      <c r="D86" s="94">
        <v>2.88</v>
      </c>
      <c r="E86" s="99"/>
      <c r="F86" s="9">
        <f t="shared" si="6"/>
        <v>0</v>
      </c>
    </row>
    <row r="87" spans="1:6" ht="22.5" customHeight="1">
      <c r="A87" s="13" t="s">
        <v>17</v>
      </c>
      <c r="B87" s="78" t="s">
        <v>792</v>
      </c>
      <c r="C87" s="62" t="s">
        <v>226</v>
      </c>
      <c r="D87" s="94">
        <v>1</v>
      </c>
      <c r="E87" s="99"/>
      <c r="F87" s="9">
        <f t="shared" si="6"/>
        <v>0</v>
      </c>
    </row>
    <row r="88" spans="1:6" ht="22.5" customHeight="1">
      <c r="A88" s="13" t="s">
        <v>93</v>
      </c>
      <c r="B88" s="78" t="s">
        <v>793</v>
      </c>
      <c r="C88" s="62" t="s">
        <v>226</v>
      </c>
      <c r="D88" s="94">
        <v>38</v>
      </c>
      <c r="E88" s="99"/>
      <c r="F88" s="9">
        <f t="shared" si="6"/>
        <v>0</v>
      </c>
    </row>
    <row r="89" spans="1:6" ht="30.75">
      <c r="A89" s="13" t="s">
        <v>94</v>
      </c>
      <c r="B89" s="78" t="s">
        <v>794</v>
      </c>
      <c r="C89" s="62" t="s">
        <v>697</v>
      </c>
      <c r="D89" s="94">
        <v>0.46</v>
      </c>
      <c r="E89" s="99"/>
      <c r="F89" s="9">
        <f t="shared" si="6"/>
        <v>0</v>
      </c>
    </row>
    <row r="90" spans="1:6" ht="30.75">
      <c r="A90" s="13" t="s">
        <v>95</v>
      </c>
      <c r="B90" s="78" t="s">
        <v>796</v>
      </c>
      <c r="C90" s="62" t="s">
        <v>226</v>
      </c>
      <c r="D90" s="94">
        <v>5.28</v>
      </c>
      <c r="E90" s="99"/>
      <c r="F90" s="9">
        <f t="shared" si="6"/>
        <v>0</v>
      </c>
    </row>
    <row r="91" spans="1:6" ht="22.5" customHeight="1">
      <c r="A91" s="13" t="s">
        <v>96</v>
      </c>
      <c r="B91" s="78" t="s">
        <v>653</v>
      </c>
      <c r="C91" s="62" t="s">
        <v>222</v>
      </c>
      <c r="D91" s="94">
        <v>1.004</v>
      </c>
      <c r="E91" s="99"/>
      <c r="F91" s="9">
        <f t="shared" si="6"/>
        <v>0</v>
      </c>
    </row>
    <row r="92" spans="1:6" ht="22.5" customHeight="1">
      <c r="A92" s="13" t="s">
        <v>97</v>
      </c>
      <c r="B92" s="78" t="s">
        <v>654</v>
      </c>
      <c r="C92" s="62" t="s">
        <v>222</v>
      </c>
      <c r="D92" s="94">
        <v>0.02</v>
      </c>
      <c r="E92" s="99"/>
      <c r="F92" s="9">
        <f t="shared" si="6"/>
        <v>0</v>
      </c>
    </row>
    <row r="93" spans="1:6" ht="22.5" customHeight="1">
      <c r="A93" s="13" t="s">
        <v>98</v>
      </c>
      <c r="B93" s="78" t="s">
        <v>698</v>
      </c>
      <c r="C93" s="62" t="s">
        <v>222</v>
      </c>
      <c r="D93" s="94">
        <v>0.08</v>
      </c>
      <c r="E93" s="99"/>
      <c r="F93" s="9">
        <f t="shared" si="6"/>
        <v>0</v>
      </c>
    </row>
    <row r="94" spans="1:6" ht="22.5" customHeight="1">
      <c r="A94" s="13" t="s">
        <v>99</v>
      </c>
      <c r="B94" s="78" t="s">
        <v>797</v>
      </c>
      <c r="C94" s="62" t="s">
        <v>222</v>
      </c>
      <c r="D94" s="94">
        <v>0.11</v>
      </c>
      <c r="E94" s="99"/>
      <c r="F94" s="9">
        <f>ROUND(D94*E94,2)</f>
        <v>0</v>
      </c>
    </row>
    <row r="95" spans="1:6" ht="30.75">
      <c r="A95" s="13" t="s">
        <v>100</v>
      </c>
      <c r="B95" s="78" t="s">
        <v>182</v>
      </c>
      <c r="C95" s="62" t="s">
        <v>224</v>
      </c>
      <c r="D95" s="94">
        <v>4.5</v>
      </c>
      <c r="E95" s="99"/>
      <c r="F95" s="9">
        <f t="shared" si="6"/>
        <v>0</v>
      </c>
    </row>
    <row r="96" spans="1:6" ht="30.75">
      <c r="A96" s="13" t="s">
        <v>101</v>
      </c>
      <c r="B96" s="78" t="s">
        <v>183</v>
      </c>
      <c r="C96" s="62" t="s">
        <v>224</v>
      </c>
      <c r="D96" s="94">
        <v>4.5</v>
      </c>
      <c r="E96" s="99"/>
      <c r="F96" s="9">
        <f t="shared" si="6"/>
        <v>0</v>
      </c>
    </row>
    <row r="97" spans="1:6" ht="46.15">
      <c r="A97" s="13" t="s">
        <v>102</v>
      </c>
      <c r="B97" s="78" t="s">
        <v>798</v>
      </c>
      <c r="C97" s="62" t="s">
        <v>223</v>
      </c>
      <c r="D97" s="94">
        <v>12</v>
      </c>
      <c r="E97" s="99"/>
      <c r="F97" s="9">
        <f t="shared" si="6"/>
        <v>0</v>
      </c>
    </row>
    <row r="98" spans="1:6">
      <c r="A98" s="13" t="s">
        <v>103</v>
      </c>
      <c r="B98" s="78" t="s">
        <v>799</v>
      </c>
      <c r="C98" s="62" t="s">
        <v>223</v>
      </c>
      <c r="D98" s="94">
        <v>12</v>
      </c>
      <c r="E98" s="99"/>
      <c r="F98" s="9">
        <f t="shared" si="6"/>
        <v>0</v>
      </c>
    </row>
    <row r="99" spans="1:6">
      <c r="A99" s="13" t="s">
        <v>104</v>
      </c>
      <c r="B99" s="78" t="s">
        <v>800</v>
      </c>
      <c r="C99" s="62" t="s">
        <v>225</v>
      </c>
      <c r="D99" s="94">
        <v>10</v>
      </c>
      <c r="E99" s="99"/>
      <c r="F99" s="9">
        <f t="shared" si="6"/>
        <v>0</v>
      </c>
    </row>
    <row r="100" spans="1:6" ht="20.25" customHeight="1">
      <c r="A100" s="13" t="s">
        <v>105</v>
      </c>
      <c r="B100" s="78" t="s">
        <v>801</v>
      </c>
      <c r="C100" s="62" t="s">
        <v>226</v>
      </c>
      <c r="D100" s="94">
        <v>0.16</v>
      </c>
      <c r="E100" s="99"/>
      <c r="F100" s="9">
        <f t="shared" si="6"/>
        <v>0</v>
      </c>
    </row>
    <row r="101" spans="1:6" ht="30.75">
      <c r="A101" s="13" t="s">
        <v>106</v>
      </c>
      <c r="B101" s="78" t="s">
        <v>802</v>
      </c>
      <c r="C101" s="62" t="s">
        <v>226</v>
      </c>
      <c r="D101" s="94">
        <v>0.8</v>
      </c>
      <c r="E101" s="99"/>
      <c r="F101" s="9">
        <f t="shared" si="6"/>
        <v>0</v>
      </c>
    </row>
    <row r="102" spans="1:6" ht="30.75">
      <c r="A102" s="13" t="s">
        <v>107</v>
      </c>
      <c r="B102" s="78" t="s">
        <v>803</v>
      </c>
      <c r="C102" s="62" t="s">
        <v>226</v>
      </c>
      <c r="D102" s="94">
        <v>1.6</v>
      </c>
      <c r="E102" s="99"/>
      <c r="F102" s="9">
        <f t="shared" si="6"/>
        <v>0</v>
      </c>
    </row>
    <row r="103" spans="1:6" ht="24.75" customHeight="1">
      <c r="A103" s="13"/>
      <c r="B103" s="79" t="s">
        <v>128</v>
      </c>
      <c r="C103" s="62"/>
      <c r="D103" s="94"/>
      <c r="E103" s="99"/>
      <c r="F103" s="77">
        <f>SUM(F78:F102)</f>
        <v>0</v>
      </c>
    </row>
    <row r="104" spans="1:6" ht="45">
      <c r="A104" s="60" t="s">
        <v>247</v>
      </c>
      <c r="B104" s="131" t="s">
        <v>806</v>
      </c>
      <c r="C104" s="60"/>
      <c r="D104" s="60"/>
      <c r="E104" s="60"/>
      <c r="F104" s="60"/>
    </row>
    <row r="105" spans="1:6">
      <c r="A105" s="83"/>
      <c r="B105" s="113" t="s">
        <v>699</v>
      </c>
      <c r="C105" s="83"/>
      <c r="D105" s="83"/>
      <c r="E105" s="83"/>
      <c r="F105" s="83"/>
    </row>
    <row r="106" spans="1:6" ht="92.25">
      <c r="A106" s="13" t="s">
        <v>239</v>
      </c>
      <c r="B106" s="78" t="s">
        <v>253</v>
      </c>
      <c r="C106" s="62" t="s">
        <v>226</v>
      </c>
      <c r="D106" s="94">
        <v>4.8600000000000003</v>
      </c>
      <c r="E106" s="99"/>
      <c r="F106" s="9">
        <f t="shared" ref="F106:F112" si="7">ROUND(D106*E106,2)</f>
        <v>0</v>
      </c>
    </row>
    <row r="107" spans="1:6">
      <c r="A107" s="13" t="s">
        <v>240</v>
      </c>
      <c r="B107" s="78" t="s">
        <v>254</v>
      </c>
      <c r="C107" s="62" t="s">
        <v>222</v>
      </c>
      <c r="D107" s="94">
        <v>7.7759999999999998</v>
      </c>
      <c r="E107" s="99"/>
      <c r="F107" s="9">
        <f t="shared" si="7"/>
        <v>0</v>
      </c>
    </row>
    <row r="108" spans="1:6" ht="76.900000000000006">
      <c r="A108" s="13" t="s">
        <v>395</v>
      </c>
      <c r="B108" s="78" t="s">
        <v>649</v>
      </c>
      <c r="C108" s="62" t="s">
        <v>226</v>
      </c>
      <c r="D108" s="94">
        <v>24.98</v>
      </c>
      <c r="E108" s="99"/>
      <c r="F108" s="9">
        <f t="shared" si="7"/>
        <v>0</v>
      </c>
    </row>
    <row r="109" spans="1:6" ht="21.75" customHeight="1">
      <c r="A109" s="13" t="s">
        <v>396</v>
      </c>
      <c r="B109" s="78" t="s">
        <v>186</v>
      </c>
      <c r="C109" s="62" t="s">
        <v>226</v>
      </c>
      <c r="D109" s="94">
        <v>0.9</v>
      </c>
      <c r="E109" s="99"/>
      <c r="F109" s="9">
        <f t="shared" si="7"/>
        <v>0</v>
      </c>
    </row>
    <row r="110" spans="1:6" ht="61.5">
      <c r="A110" s="13" t="s">
        <v>397</v>
      </c>
      <c r="B110" s="78" t="s">
        <v>270</v>
      </c>
      <c r="C110" s="62" t="s">
        <v>226</v>
      </c>
      <c r="D110" s="94">
        <v>22.48</v>
      </c>
      <c r="E110" s="99"/>
      <c r="F110" s="9">
        <f t="shared" si="7"/>
        <v>0</v>
      </c>
    </row>
    <row r="111" spans="1:6" ht="37.5" customHeight="1">
      <c r="A111" s="13" t="s">
        <v>398</v>
      </c>
      <c r="B111" s="78" t="s">
        <v>189</v>
      </c>
      <c r="C111" s="62" t="s">
        <v>226</v>
      </c>
      <c r="D111" s="94">
        <v>22.48</v>
      </c>
      <c r="E111" s="99"/>
      <c r="F111" s="9">
        <f t="shared" si="7"/>
        <v>0</v>
      </c>
    </row>
    <row r="112" spans="1:6" ht="37.5" customHeight="1">
      <c r="A112" s="13" t="s">
        <v>399</v>
      </c>
      <c r="B112" s="78" t="s">
        <v>203</v>
      </c>
      <c r="C112" s="62" t="s">
        <v>226</v>
      </c>
      <c r="D112" s="94">
        <v>2.5</v>
      </c>
      <c r="E112" s="99"/>
      <c r="F112" s="9">
        <f t="shared" si="7"/>
        <v>0</v>
      </c>
    </row>
    <row r="113" spans="1:6" ht="18.75" customHeight="1">
      <c r="A113" s="83"/>
      <c r="B113" s="83" t="s">
        <v>795</v>
      </c>
      <c r="C113" s="83"/>
      <c r="D113" s="95"/>
      <c r="E113" s="100"/>
      <c r="F113" s="83"/>
    </row>
    <row r="114" spans="1:6" ht="24.75" customHeight="1">
      <c r="A114" s="13" t="s">
        <v>400</v>
      </c>
      <c r="B114" s="78" t="s">
        <v>791</v>
      </c>
      <c r="C114" s="62" t="s">
        <v>226</v>
      </c>
      <c r="D114" s="94">
        <v>0.44800000000000001</v>
      </c>
      <c r="E114" s="99"/>
      <c r="F114" s="9">
        <f>ROUND(D114*E114,2)</f>
        <v>0</v>
      </c>
    </row>
    <row r="115" spans="1:6" ht="24.75" customHeight="1">
      <c r="A115" s="13" t="s">
        <v>401</v>
      </c>
      <c r="B115" s="78" t="s">
        <v>792</v>
      </c>
      <c r="C115" s="62" t="s">
        <v>226</v>
      </c>
      <c r="D115" s="94">
        <v>0.2</v>
      </c>
      <c r="E115" s="99"/>
      <c r="F115" s="9">
        <f t="shared" ref="F115:F125" si="8">ROUND(D115*E115,2)</f>
        <v>0</v>
      </c>
    </row>
    <row r="116" spans="1:6" ht="24.75" customHeight="1">
      <c r="A116" s="13" t="s">
        <v>402</v>
      </c>
      <c r="B116" s="78" t="s">
        <v>793</v>
      </c>
      <c r="C116" s="62" t="s">
        <v>226</v>
      </c>
      <c r="D116" s="94">
        <v>2.6</v>
      </c>
      <c r="E116" s="99"/>
      <c r="F116" s="9">
        <f t="shared" si="8"/>
        <v>0</v>
      </c>
    </row>
    <row r="117" spans="1:6" ht="30.75">
      <c r="A117" s="13" t="s">
        <v>403</v>
      </c>
      <c r="B117" s="78" t="s">
        <v>794</v>
      </c>
      <c r="C117" s="62" t="s">
        <v>697</v>
      </c>
      <c r="D117" s="94">
        <v>0.1</v>
      </c>
      <c r="E117" s="99"/>
      <c r="F117" s="9">
        <f t="shared" si="8"/>
        <v>0</v>
      </c>
    </row>
    <row r="118" spans="1:6" ht="30.75">
      <c r="A118" s="13" t="s">
        <v>404</v>
      </c>
      <c r="B118" s="78" t="s">
        <v>796</v>
      </c>
      <c r="C118" s="62" t="s">
        <v>226</v>
      </c>
      <c r="D118" s="94">
        <v>1.05</v>
      </c>
      <c r="E118" s="99"/>
      <c r="F118" s="9">
        <f t="shared" si="8"/>
        <v>0</v>
      </c>
    </row>
    <row r="119" spans="1:6" ht="21" customHeight="1">
      <c r="A119" s="13" t="s">
        <v>405</v>
      </c>
      <c r="B119" s="78" t="s">
        <v>653</v>
      </c>
      <c r="C119" s="62" t="s">
        <v>222</v>
      </c>
      <c r="D119" s="94">
        <v>0.20100000000000001</v>
      </c>
      <c r="E119" s="99"/>
      <c r="F119" s="9">
        <f t="shared" si="8"/>
        <v>0</v>
      </c>
    </row>
    <row r="120" spans="1:6" ht="21" customHeight="1">
      <c r="A120" s="13" t="s">
        <v>406</v>
      </c>
      <c r="B120" s="78" t="s">
        <v>654</v>
      </c>
      <c r="C120" s="62" t="s">
        <v>222</v>
      </c>
      <c r="D120" s="94">
        <v>4.0000000000000001E-3</v>
      </c>
      <c r="E120" s="99"/>
      <c r="F120" s="9">
        <f t="shared" si="8"/>
        <v>0</v>
      </c>
    </row>
    <row r="121" spans="1:6" ht="46.15">
      <c r="A121" s="13" t="s">
        <v>407</v>
      </c>
      <c r="B121" s="78" t="s">
        <v>798</v>
      </c>
      <c r="C121" s="62" t="s">
        <v>223</v>
      </c>
      <c r="D121" s="94">
        <v>1.6</v>
      </c>
      <c r="E121" s="99"/>
      <c r="F121" s="9">
        <f t="shared" si="8"/>
        <v>0</v>
      </c>
    </row>
    <row r="122" spans="1:6" ht="23.25" customHeight="1">
      <c r="A122" s="13" t="s">
        <v>408</v>
      </c>
      <c r="B122" s="78" t="s">
        <v>799</v>
      </c>
      <c r="C122" s="62" t="s">
        <v>223</v>
      </c>
      <c r="D122" s="94">
        <v>1.6</v>
      </c>
      <c r="E122" s="99"/>
      <c r="F122" s="9">
        <f t="shared" si="8"/>
        <v>0</v>
      </c>
    </row>
    <row r="123" spans="1:6" ht="23.25" customHeight="1">
      <c r="A123" s="13" t="s">
        <v>409</v>
      </c>
      <c r="B123" s="78" t="s">
        <v>800</v>
      </c>
      <c r="C123" s="62" t="s">
        <v>225</v>
      </c>
      <c r="D123" s="94">
        <v>2</v>
      </c>
      <c r="E123" s="99"/>
      <c r="F123" s="9">
        <f t="shared" si="8"/>
        <v>0</v>
      </c>
    </row>
    <row r="124" spans="1:6" ht="23.25" customHeight="1">
      <c r="A124" s="13" t="s">
        <v>410</v>
      </c>
      <c r="B124" s="78" t="s">
        <v>801</v>
      </c>
      <c r="C124" s="62" t="s">
        <v>226</v>
      </c>
      <c r="D124" s="94">
        <v>3.2000000000000001E-2</v>
      </c>
      <c r="E124" s="99"/>
      <c r="F124" s="9">
        <f t="shared" si="8"/>
        <v>0</v>
      </c>
    </row>
    <row r="125" spans="1:6" ht="30.75">
      <c r="A125" s="13" t="s">
        <v>411</v>
      </c>
      <c r="B125" s="78" t="s">
        <v>802</v>
      </c>
      <c r="C125" s="62" t="s">
        <v>226</v>
      </c>
      <c r="D125" s="94">
        <v>0.16</v>
      </c>
      <c r="E125" s="99"/>
      <c r="F125" s="9">
        <f t="shared" si="8"/>
        <v>0</v>
      </c>
    </row>
    <row r="126" spans="1:6" ht="30.75">
      <c r="A126" s="13" t="s">
        <v>412</v>
      </c>
      <c r="B126" s="78" t="s">
        <v>803</v>
      </c>
      <c r="C126" s="62" t="s">
        <v>226</v>
      </c>
      <c r="D126" s="94">
        <v>0.32</v>
      </c>
      <c r="E126" s="99"/>
      <c r="F126" s="9">
        <f>ROUND(D126*E126,2)</f>
        <v>0</v>
      </c>
    </row>
    <row r="127" spans="1:6">
      <c r="A127" s="62"/>
      <c r="B127" s="79" t="s">
        <v>128</v>
      </c>
      <c r="C127" s="62"/>
      <c r="D127" s="62"/>
      <c r="E127" s="62"/>
      <c r="F127" s="77">
        <f>SUM(F106:F126)</f>
        <v>0</v>
      </c>
    </row>
    <row r="128" spans="1:6" ht="19.5" customHeight="1">
      <c r="A128" s="60" t="s">
        <v>248</v>
      </c>
      <c r="B128" s="131" t="s">
        <v>423</v>
      </c>
      <c r="C128" s="60"/>
      <c r="D128" s="60"/>
      <c r="E128" s="60"/>
      <c r="F128" s="60"/>
    </row>
    <row r="129" spans="1:6" ht="25.5" customHeight="1">
      <c r="A129" s="60" t="s">
        <v>413</v>
      </c>
      <c r="B129" s="131" t="s">
        <v>344</v>
      </c>
      <c r="C129" s="60"/>
      <c r="D129" s="60"/>
      <c r="E129" s="60"/>
      <c r="F129" s="60"/>
    </row>
    <row r="130" spans="1:6" ht="30.75">
      <c r="A130" s="13" t="s">
        <v>415</v>
      </c>
      <c r="B130" s="78" t="s">
        <v>342</v>
      </c>
      <c r="C130" s="62" t="s">
        <v>249</v>
      </c>
      <c r="D130" s="96">
        <v>9</v>
      </c>
      <c r="E130" s="99"/>
      <c r="F130" s="9">
        <f t="shared" ref="F130:F137" si="9">ROUND(D130*E130,2)</f>
        <v>0</v>
      </c>
    </row>
    <row r="131" spans="1:6" ht="30.75">
      <c r="A131" s="13" t="s">
        <v>416</v>
      </c>
      <c r="B131" s="78" t="s">
        <v>343</v>
      </c>
      <c r="C131" s="62" t="s">
        <v>249</v>
      </c>
      <c r="D131" s="96">
        <v>6</v>
      </c>
      <c r="E131" s="99"/>
      <c r="F131" s="9">
        <f t="shared" si="9"/>
        <v>0</v>
      </c>
    </row>
    <row r="132" spans="1:6" ht="30.75">
      <c r="A132" s="13" t="s">
        <v>417</v>
      </c>
      <c r="B132" s="78" t="s">
        <v>345</v>
      </c>
      <c r="C132" s="62" t="s">
        <v>238</v>
      </c>
      <c r="D132" s="96">
        <v>2</v>
      </c>
      <c r="E132" s="99"/>
      <c r="F132" s="9">
        <f t="shared" si="9"/>
        <v>0</v>
      </c>
    </row>
    <row r="133" spans="1:6" ht="30.75">
      <c r="A133" s="13" t="s">
        <v>418</v>
      </c>
      <c r="B133" s="78" t="s">
        <v>346</v>
      </c>
      <c r="C133" s="62" t="s">
        <v>238</v>
      </c>
      <c r="D133" s="96">
        <v>2</v>
      </c>
      <c r="E133" s="99"/>
      <c r="F133" s="9">
        <f t="shared" si="9"/>
        <v>0</v>
      </c>
    </row>
    <row r="134" spans="1:6" ht="30.75">
      <c r="A134" s="13" t="s">
        <v>419</v>
      </c>
      <c r="B134" s="78" t="s">
        <v>347</v>
      </c>
      <c r="C134" s="62" t="s">
        <v>238</v>
      </c>
      <c r="D134" s="96">
        <v>2</v>
      </c>
      <c r="E134" s="99"/>
      <c r="F134" s="9">
        <f t="shared" si="9"/>
        <v>0</v>
      </c>
    </row>
    <row r="135" spans="1:6" ht="30.75">
      <c r="A135" s="13" t="s">
        <v>420</v>
      </c>
      <c r="B135" s="78" t="s">
        <v>348</v>
      </c>
      <c r="C135" s="62" t="s">
        <v>238</v>
      </c>
      <c r="D135" s="96">
        <v>1</v>
      </c>
      <c r="E135" s="99"/>
      <c r="F135" s="9">
        <f t="shared" si="9"/>
        <v>0</v>
      </c>
    </row>
    <row r="136" spans="1:6" ht="30.75">
      <c r="A136" s="13" t="s">
        <v>421</v>
      </c>
      <c r="B136" s="78" t="s">
        <v>350</v>
      </c>
      <c r="C136" s="62" t="s">
        <v>238</v>
      </c>
      <c r="D136" s="96">
        <v>1</v>
      </c>
      <c r="E136" s="99"/>
      <c r="F136" s="9">
        <f t="shared" si="9"/>
        <v>0</v>
      </c>
    </row>
    <row r="137" spans="1:6" ht="26.25" customHeight="1">
      <c r="A137" s="13" t="s">
        <v>422</v>
      </c>
      <c r="B137" s="78" t="s">
        <v>349</v>
      </c>
      <c r="C137" s="62" t="s">
        <v>238</v>
      </c>
      <c r="D137" s="96">
        <v>1</v>
      </c>
      <c r="E137" s="99"/>
      <c r="F137" s="9">
        <f t="shared" si="9"/>
        <v>0</v>
      </c>
    </row>
    <row r="138" spans="1:6" ht="22.5" customHeight="1">
      <c r="A138" s="62"/>
      <c r="B138" s="79" t="s">
        <v>128</v>
      </c>
      <c r="C138" s="62"/>
      <c r="D138" s="62"/>
      <c r="E138" s="62"/>
      <c r="F138" s="77">
        <f>SUM(F130:F137)</f>
        <v>0</v>
      </c>
    </row>
    <row r="139" spans="1:6" ht="21.75" customHeight="1">
      <c r="A139" s="60" t="s">
        <v>281</v>
      </c>
      <c r="B139" s="131" t="s">
        <v>650</v>
      </c>
      <c r="C139" s="60"/>
      <c r="D139" s="60"/>
      <c r="E139" s="60"/>
      <c r="F139" s="60"/>
    </row>
    <row r="140" spans="1:6" ht="19.5" customHeight="1">
      <c r="A140" s="60" t="s">
        <v>414</v>
      </c>
      <c r="B140" s="131" t="s">
        <v>351</v>
      </c>
      <c r="C140" s="60"/>
      <c r="D140" s="60"/>
      <c r="E140" s="60"/>
      <c r="F140" s="60"/>
    </row>
    <row r="141" spans="1:6" ht="30.75">
      <c r="A141" s="13" t="s">
        <v>424</v>
      </c>
      <c r="B141" s="78" t="s">
        <v>342</v>
      </c>
      <c r="C141" s="62" t="s">
        <v>249</v>
      </c>
      <c r="D141" s="96">
        <v>9</v>
      </c>
      <c r="E141" s="99"/>
      <c r="F141" s="9">
        <f t="shared" ref="F141:F148" si="10">ROUND(D141*E141,2)</f>
        <v>0</v>
      </c>
    </row>
    <row r="142" spans="1:6" ht="30.75">
      <c r="A142" s="13" t="s">
        <v>425</v>
      </c>
      <c r="B142" s="78" t="s">
        <v>343</v>
      </c>
      <c r="C142" s="62" t="s">
        <v>249</v>
      </c>
      <c r="D142" s="96">
        <v>6</v>
      </c>
      <c r="E142" s="99"/>
      <c r="F142" s="9">
        <f t="shared" si="10"/>
        <v>0</v>
      </c>
    </row>
    <row r="143" spans="1:6" ht="30.75">
      <c r="A143" s="13" t="s">
        <v>426</v>
      </c>
      <c r="B143" s="78" t="s">
        <v>345</v>
      </c>
      <c r="C143" s="62" t="s">
        <v>238</v>
      </c>
      <c r="D143" s="96">
        <v>2</v>
      </c>
      <c r="E143" s="99"/>
      <c r="F143" s="9">
        <f t="shared" si="10"/>
        <v>0</v>
      </c>
    </row>
    <row r="144" spans="1:6" ht="30.75">
      <c r="A144" s="13" t="s">
        <v>427</v>
      </c>
      <c r="B144" s="78" t="s">
        <v>346</v>
      </c>
      <c r="C144" s="62" t="s">
        <v>238</v>
      </c>
      <c r="D144" s="96">
        <v>2</v>
      </c>
      <c r="E144" s="99"/>
      <c r="F144" s="9">
        <f t="shared" si="10"/>
        <v>0</v>
      </c>
    </row>
    <row r="145" spans="1:6" ht="30.75">
      <c r="A145" s="13" t="s">
        <v>428</v>
      </c>
      <c r="B145" s="78" t="s">
        <v>347</v>
      </c>
      <c r="C145" s="62" t="s">
        <v>238</v>
      </c>
      <c r="D145" s="96">
        <v>2</v>
      </c>
      <c r="E145" s="99"/>
      <c r="F145" s="9">
        <f t="shared" si="10"/>
        <v>0</v>
      </c>
    </row>
    <row r="146" spans="1:6" ht="30.75">
      <c r="A146" s="13" t="s">
        <v>429</v>
      </c>
      <c r="B146" s="78" t="s">
        <v>348</v>
      </c>
      <c r="C146" s="62" t="s">
        <v>238</v>
      </c>
      <c r="D146" s="96">
        <v>1</v>
      </c>
      <c r="E146" s="99"/>
      <c r="F146" s="9">
        <f t="shared" si="10"/>
        <v>0</v>
      </c>
    </row>
    <row r="147" spans="1:6" ht="30.75">
      <c r="A147" s="13" t="s">
        <v>430</v>
      </c>
      <c r="B147" s="78" t="s">
        <v>350</v>
      </c>
      <c r="C147" s="62" t="s">
        <v>238</v>
      </c>
      <c r="D147" s="96">
        <v>1</v>
      </c>
      <c r="E147" s="99"/>
      <c r="F147" s="9">
        <f t="shared" si="10"/>
        <v>0</v>
      </c>
    </row>
    <row r="148" spans="1:6" ht="18.75" customHeight="1">
      <c r="A148" s="13" t="s">
        <v>431</v>
      </c>
      <c r="B148" s="78" t="s">
        <v>349</v>
      </c>
      <c r="C148" s="62" t="s">
        <v>238</v>
      </c>
      <c r="D148" s="96">
        <v>1</v>
      </c>
      <c r="E148" s="99"/>
      <c r="F148" s="9">
        <f t="shared" si="10"/>
        <v>0</v>
      </c>
    </row>
    <row r="149" spans="1:6" ht="17.25" customHeight="1">
      <c r="A149" s="62"/>
      <c r="B149" s="79" t="s">
        <v>128</v>
      </c>
      <c r="C149" s="62"/>
      <c r="D149" s="62"/>
      <c r="E149" s="62"/>
      <c r="F149" s="77">
        <f>SUM(F140:F148)</f>
        <v>0</v>
      </c>
    </row>
    <row r="150" spans="1:6" ht="21.75" customHeight="1">
      <c r="A150" s="60" t="s">
        <v>282</v>
      </c>
      <c r="B150" s="131" t="s">
        <v>432</v>
      </c>
      <c r="C150" s="60"/>
      <c r="D150" s="60"/>
      <c r="E150" s="60"/>
      <c r="F150" s="60"/>
    </row>
    <row r="151" spans="1:6" ht="30">
      <c r="A151" s="60" t="s">
        <v>433</v>
      </c>
      <c r="B151" s="131" t="s">
        <v>352</v>
      </c>
      <c r="C151" s="60"/>
      <c r="D151" s="60"/>
      <c r="E151" s="60"/>
      <c r="F151" s="60"/>
    </row>
    <row r="152" spans="1:6" ht="46.15">
      <c r="A152" s="13" t="s">
        <v>434</v>
      </c>
      <c r="B152" s="78" t="s">
        <v>353</v>
      </c>
      <c r="C152" s="62" t="s">
        <v>249</v>
      </c>
      <c r="D152" s="96">
        <v>1.2</v>
      </c>
      <c r="E152" s="99"/>
      <c r="F152" s="9">
        <f t="shared" ref="F152:F160" si="11">ROUND(D152*E152,2)</f>
        <v>0</v>
      </c>
    </row>
    <row r="153" spans="1:6" ht="30.75">
      <c r="A153" s="13" t="s">
        <v>435</v>
      </c>
      <c r="B153" s="78" t="s">
        <v>354</v>
      </c>
      <c r="C153" s="62" t="s">
        <v>249</v>
      </c>
      <c r="D153" s="96">
        <v>8</v>
      </c>
      <c r="E153" s="99"/>
      <c r="F153" s="9">
        <f t="shared" si="11"/>
        <v>0</v>
      </c>
    </row>
    <row r="154" spans="1:6" ht="30.75">
      <c r="A154" s="13" t="s">
        <v>436</v>
      </c>
      <c r="B154" s="78" t="s">
        <v>355</v>
      </c>
      <c r="C154" s="62" t="s">
        <v>249</v>
      </c>
      <c r="D154" s="96">
        <v>14</v>
      </c>
      <c r="E154" s="99"/>
      <c r="F154" s="9">
        <f t="shared" si="11"/>
        <v>0</v>
      </c>
    </row>
    <row r="155" spans="1:6" ht="30.75">
      <c r="A155" s="13" t="s">
        <v>437</v>
      </c>
      <c r="B155" s="78" t="s">
        <v>356</v>
      </c>
      <c r="C155" s="62" t="s">
        <v>238</v>
      </c>
      <c r="D155" s="96">
        <v>2</v>
      </c>
      <c r="E155" s="99"/>
      <c r="F155" s="9">
        <f t="shared" si="11"/>
        <v>0</v>
      </c>
    </row>
    <row r="156" spans="1:6" ht="30.75">
      <c r="A156" s="13" t="s">
        <v>438</v>
      </c>
      <c r="B156" s="78" t="s">
        <v>357</v>
      </c>
      <c r="C156" s="62" t="s">
        <v>238</v>
      </c>
      <c r="D156" s="96">
        <v>2</v>
      </c>
      <c r="E156" s="99"/>
      <c r="F156" s="9">
        <f t="shared" si="11"/>
        <v>0</v>
      </c>
    </row>
    <row r="157" spans="1:6" ht="30.75">
      <c r="A157" s="13" t="s">
        <v>439</v>
      </c>
      <c r="B157" s="78" t="s">
        <v>358</v>
      </c>
      <c r="C157" s="62" t="s">
        <v>238</v>
      </c>
      <c r="D157" s="96">
        <v>1</v>
      </c>
      <c r="E157" s="99"/>
      <c r="F157" s="9">
        <f t="shared" si="11"/>
        <v>0</v>
      </c>
    </row>
    <row r="158" spans="1:6" ht="30.75">
      <c r="A158" s="13" t="s">
        <v>440</v>
      </c>
      <c r="B158" s="78" t="s">
        <v>359</v>
      </c>
      <c r="C158" s="62" t="s">
        <v>238</v>
      </c>
      <c r="D158" s="96">
        <v>1</v>
      </c>
      <c r="E158" s="99"/>
      <c r="F158" s="9">
        <f t="shared" si="11"/>
        <v>0</v>
      </c>
    </row>
    <row r="159" spans="1:6" ht="30.75">
      <c r="A159" s="13" t="s">
        <v>441</v>
      </c>
      <c r="B159" s="78" t="s">
        <v>360</v>
      </c>
      <c r="C159" s="62" t="s">
        <v>238</v>
      </c>
      <c r="D159" s="96">
        <v>7</v>
      </c>
      <c r="E159" s="99"/>
      <c r="F159" s="9">
        <f t="shared" si="11"/>
        <v>0</v>
      </c>
    </row>
    <row r="160" spans="1:6" ht="21" customHeight="1">
      <c r="A160" s="13" t="s">
        <v>442</v>
      </c>
      <c r="B160" s="78" t="s">
        <v>361</v>
      </c>
      <c r="C160" s="62" t="s">
        <v>238</v>
      </c>
      <c r="D160" s="96">
        <v>2</v>
      </c>
      <c r="E160" s="99"/>
      <c r="F160" s="9">
        <f t="shared" si="11"/>
        <v>0</v>
      </c>
    </row>
    <row r="161" spans="1:6">
      <c r="A161" s="62"/>
      <c r="B161" s="79" t="s">
        <v>128</v>
      </c>
      <c r="C161" s="62"/>
      <c r="D161" s="62"/>
      <c r="E161" s="62"/>
      <c r="F161" s="77">
        <f>SUM(F151:F160)</f>
        <v>0</v>
      </c>
    </row>
    <row r="162" spans="1:6" ht="19.5" customHeight="1">
      <c r="A162" s="60" t="s">
        <v>283</v>
      </c>
      <c r="B162" s="131" t="s">
        <v>443</v>
      </c>
      <c r="C162" s="60"/>
      <c r="D162" s="60"/>
      <c r="E162" s="60"/>
      <c r="F162" s="60"/>
    </row>
    <row r="163" spans="1:6" ht="36.75" customHeight="1">
      <c r="A163" s="60" t="s">
        <v>444</v>
      </c>
      <c r="B163" s="131" t="s">
        <v>362</v>
      </c>
      <c r="C163" s="60"/>
      <c r="D163" s="60"/>
      <c r="E163" s="60"/>
      <c r="F163" s="60"/>
    </row>
    <row r="164" spans="1:6" ht="46.15">
      <c r="A164" s="13" t="s">
        <v>445</v>
      </c>
      <c r="B164" s="78" t="s">
        <v>353</v>
      </c>
      <c r="C164" s="62" t="s">
        <v>249</v>
      </c>
      <c r="D164" s="96">
        <v>1.2</v>
      </c>
      <c r="E164" s="99"/>
      <c r="F164" s="9">
        <f t="shared" ref="F164:F172" si="12">ROUND(D164*E164,2)</f>
        <v>0</v>
      </c>
    </row>
    <row r="165" spans="1:6" ht="30.75">
      <c r="A165" s="13" t="s">
        <v>446</v>
      </c>
      <c r="B165" s="78" t="s">
        <v>354</v>
      </c>
      <c r="C165" s="62" t="s">
        <v>249</v>
      </c>
      <c r="D165" s="96">
        <v>8</v>
      </c>
      <c r="E165" s="99"/>
      <c r="F165" s="9">
        <f t="shared" si="12"/>
        <v>0</v>
      </c>
    </row>
    <row r="166" spans="1:6" ht="30.75">
      <c r="A166" s="13" t="s">
        <v>447</v>
      </c>
      <c r="B166" s="78" t="s">
        <v>363</v>
      </c>
      <c r="C166" s="62" t="s">
        <v>249</v>
      </c>
      <c r="D166" s="96">
        <v>10</v>
      </c>
      <c r="E166" s="99"/>
      <c r="F166" s="9">
        <f t="shared" si="12"/>
        <v>0</v>
      </c>
    </row>
    <row r="167" spans="1:6" ht="30.75">
      <c r="A167" s="13" t="s">
        <v>448</v>
      </c>
      <c r="B167" s="78" t="s">
        <v>355</v>
      </c>
      <c r="C167" s="62" t="s">
        <v>249</v>
      </c>
      <c r="D167" s="96">
        <v>4.3</v>
      </c>
      <c r="E167" s="99"/>
      <c r="F167" s="9">
        <f t="shared" si="12"/>
        <v>0</v>
      </c>
    </row>
    <row r="168" spans="1:6" ht="30.75">
      <c r="A168" s="13" t="s">
        <v>449</v>
      </c>
      <c r="B168" s="78" t="s">
        <v>364</v>
      </c>
      <c r="C168" s="62" t="s">
        <v>238</v>
      </c>
      <c r="D168" s="96">
        <v>1</v>
      </c>
      <c r="E168" s="99"/>
      <c r="F168" s="9">
        <f>ROUND(D168*E168,2)</f>
        <v>0</v>
      </c>
    </row>
    <row r="169" spans="1:6" ht="30.75">
      <c r="A169" s="13" t="s">
        <v>450</v>
      </c>
      <c r="B169" s="78" t="s">
        <v>356</v>
      </c>
      <c r="C169" s="62" t="s">
        <v>238</v>
      </c>
      <c r="D169" s="96">
        <v>2</v>
      </c>
      <c r="E169" s="99"/>
      <c r="F169" s="9">
        <f>ROUND(D169*E169,2)</f>
        <v>0</v>
      </c>
    </row>
    <row r="170" spans="1:6" ht="30.75">
      <c r="A170" s="13" t="s">
        <v>451</v>
      </c>
      <c r="B170" s="78" t="s">
        <v>365</v>
      </c>
      <c r="C170" s="62" t="s">
        <v>238</v>
      </c>
      <c r="D170" s="96">
        <v>1</v>
      </c>
      <c r="E170" s="99"/>
      <c r="F170" s="9">
        <f>ROUND(D170*E170,2)</f>
        <v>0</v>
      </c>
    </row>
    <row r="171" spans="1:6" ht="30.75">
      <c r="A171" s="13" t="s">
        <v>452</v>
      </c>
      <c r="B171" s="78" t="s">
        <v>357</v>
      </c>
      <c r="C171" s="62" t="s">
        <v>238</v>
      </c>
      <c r="D171" s="96">
        <v>1</v>
      </c>
      <c r="E171" s="99"/>
      <c r="F171" s="9">
        <f>ROUND(D171*E171,2)</f>
        <v>0</v>
      </c>
    </row>
    <row r="172" spans="1:6" ht="30.75">
      <c r="A172" s="13" t="s">
        <v>453</v>
      </c>
      <c r="B172" s="78" t="s">
        <v>366</v>
      </c>
      <c r="C172" s="62" t="s">
        <v>238</v>
      </c>
      <c r="D172" s="96">
        <v>1</v>
      </c>
      <c r="E172" s="99"/>
      <c r="F172" s="9">
        <f t="shared" si="12"/>
        <v>0</v>
      </c>
    </row>
    <row r="173" spans="1:6" ht="30.75">
      <c r="A173" s="13" t="s">
        <v>454</v>
      </c>
      <c r="B173" s="78" t="s">
        <v>359</v>
      </c>
      <c r="C173" s="62" t="s">
        <v>238</v>
      </c>
      <c r="D173" s="96">
        <v>1</v>
      </c>
      <c r="E173" s="99"/>
      <c r="F173" s="9">
        <f t="shared" ref="F173:F178" si="13">ROUND(D173*E173,2)</f>
        <v>0</v>
      </c>
    </row>
    <row r="174" spans="1:6" ht="30.75">
      <c r="A174" s="13" t="s">
        <v>455</v>
      </c>
      <c r="B174" s="78" t="s">
        <v>367</v>
      </c>
      <c r="C174" s="62" t="s">
        <v>238</v>
      </c>
      <c r="D174" s="96">
        <v>6</v>
      </c>
      <c r="E174" s="99"/>
      <c r="F174" s="9">
        <f t="shared" si="13"/>
        <v>0</v>
      </c>
    </row>
    <row r="175" spans="1:6" ht="30.75">
      <c r="A175" s="13" t="s">
        <v>456</v>
      </c>
      <c r="B175" s="78" t="s">
        <v>360</v>
      </c>
      <c r="C175" s="62" t="s">
        <v>238</v>
      </c>
      <c r="D175" s="96">
        <v>2</v>
      </c>
      <c r="E175" s="99"/>
      <c r="F175" s="9">
        <f t="shared" si="13"/>
        <v>0</v>
      </c>
    </row>
    <row r="176" spans="1:6" ht="21" customHeight="1">
      <c r="A176" s="13" t="s">
        <v>457</v>
      </c>
      <c r="B176" s="78" t="s">
        <v>368</v>
      </c>
      <c r="C176" s="62" t="s">
        <v>238</v>
      </c>
      <c r="D176" s="96">
        <v>1</v>
      </c>
      <c r="E176" s="99"/>
      <c r="F176" s="9">
        <f t="shared" si="13"/>
        <v>0</v>
      </c>
    </row>
    <row r="177" spans="1:6" ht="21" customHeight="1">
      <c r="A177" s="13" t="s">
        <v>458</v>
      </c>
      <c r="B177" s="78" t="s">
        <v>369</v>
      </c>
      <c r="C177" s="62" t="s">
        <v>238</v>
      </c>
      <c r="D177" s="96">
        <v>1</v>
      </c>
      <c r="E177" s="99"/>
      <c r="F177" s="9">
        <f t="shared" si="13"/>
        <v>0</v>
      </c>
    </row>
    <row r="178" spans="1:6" ht="21" customHeight="1">
      <c r="A178" s="13" t="s">
        <v>459</v>
      </c>
      <c r="B178" s="78" t="s">
        <v>361</v>
      </c>
      <c r="C178" s="62" t="s">
        <v>238</v>
      </c>
      <c r="D178" s="96">
        <v>1</v>
      </c>
      <c r="E178" s="99"/>
      <c r="F178" s="9">
        <f t="shared" si="13"/>
        <v>0</v>
      </c>
    </row>
    <row r="179" spans="1:6">
      <c r="A179" s="62"/>
      <c r="B179" s="79" t="s">
        <v>128</v>
      </c>
      <c r="C179" s="62"/>
      <c r="D179" s="62"/>
      <c r="E179" s="62"/>
      <c r="F179" s="77">
        <f>SUM(F163:F178)</f>
        <v>0</v>
      </c>
    </row>
    <row r="180" spans="1:6" ht="19.5" customHeight="1">
      <c r="A180" s="60" t="s">
        <v>284</v>
      </c>
      <c r="B180" s="131" t="s">
        <v>460</v>
      </c>
      <c r="C180" s="60"/>
      <c r="D180" s="60"/>
      <c r="E180" s="60"/>
      <c r="F180" s="60"/>
    </row>
    <row r="181" spans="1:6" ht="36.75" customHeight="1">
      <c r="A181" s="60" t="s">
        <v>461</v>
      </c>
      <c r="B181" s="131" t="s">
        <v>370</v>
      </c>
      <c r="C181" s="60"/>
      <c r="D181" s="60"/>
      <c r="E181" s="60"/>
      <c r="F181" s="60"/>
    </row>
    <row r="182" spans="1:6" ht="49.5" customHeight="1">
      <c r="A182" s="13" t="s">
        <v>462</v>
      </c>
      <c r="B182" s="78" t="s">
        <v>353</v>
      </c>
      <c r="C182" s="62" t="s">
        <v>249</v>
      </c>
      <c r="D182" s="96">
        <v>1.2</v>
      </c>
      <c r="E182" s="99"/>
      <c r="F182" s="9">
        <f t="shared" ref="F182:F188" si="14">ROUND(D182*E182,2)</f>
        <v>0</v>
      </c>
    </row>
    <row r="183" spans="1:6" ht="30.75">
      <c r="A183" s="13" t="s">
        <v>463</v>
      </c>
      <c r="B183" s="78" t="s">
        <v>343</v>
      </c>
      <c r="C183" s="62" t="s">
        <v>249</v>
      </c>
      <c r="D183" s="96">
        <v>12</v>
      </c>
      <c r="E183" s="99"/>
      <c r="F183" s="9">
        <f t="shared" si="14"/>
        <v>0</v>
      </c>
    </row>
    <row r="184" spans="1:6" ht="30.75">
      <c r="A184" s="13" t="s">
        <v>464</v>
      </c>
      <c r="B184" s="78" t="s">
        <v>354</v>
      </c>
      <c r="C184" s="62" t="s">
        <v>249</v>
      </c>
      <c r="D184" s="96">
        <v>8</v>
      </c>
      <c r="E184" s="99"/>
      <c r="F184" s="9">
        <f>ROUND(D184*E184,2)</f>
        <v>0</v>
      </c>
    </row>
    <row r="185" spans="1:6" ht="30.75">
      <c r="A185" s="13" t="s">
        <v>465</v>
      </c>
      <c r="B185" s="78" t="s">
        <v>363</v>
      </c>
      <c r="C185" s="62" t="s">
        <v>249</v>
      </c>
      <c r="D185" s="96">
        <v>0.3</v>
      </c>
      <c r="E185" s="99"/>
      <c r="F185" s="9">
        <f t="shared" si="14"/>
        <v>0</v>
      </c>
    </row>
    <row r="186" spans="1:6" ht="30.75">
      <c r="A186" s="13" t="s">
        <v>466</v>
      </c>
      <c r="B186" s="78" t="s">
        <v>355</v>
      </c>
      <c r="C186" s="62" t="s">
        <v>249</v>
      </c>
      <c r="D186" s="96">
        <v>2</v>
      </c>
      <c r="E186" s="99"/>
      <c r="F186" s="9">
        <f t="shared" si="14"/>
        <v>0</v>
      </c>
    </row>
    <row r="187" spans="1:6" ht="30.75">
      <c r="A187" s="13" t="s">
        <v>467</v>
      </c>
      <c r="B187" s="78" t="s">
        <v>348</v>
      </c>
      <c r="C187" s="62" t="s">
        <v>238</v>
      </c>
      <c r="D187" s="96">
        <v>1</v>
      </c>
      <c r="E187" s="99"/>
      <c r="F187" s="9">
        <f>ROUND(D187*E187,2)</f>
        <v>0</v>
      </c>
    </row>
    <row r="188" spans="1:6" ht="30.75">
      <c r="A188" s="13" t="s">
        <v>468</v>
      </c>
      <c r="B188" s="78" t="s">
        <v>364</v>
      </c>
      <c r="C188" s="62" t="s">
        <v>238</v>
      </c>
      <c r="D188" s="96">
        <v>1</v>
      </c>
      <c r="E188" s="99"/>
      <c r="F188" s="9">
        <f t="shared" si="14"/>
        <v>0</v>
      </c>
    </row>
    <row r="189" spans="1:6" ht="30.75">
      <c r="A189" s="13" t="s">
        <v>484</v>
      </c>
      <c r="B189" s="78" t="s">
        <v>356</v>
      </c>
      <c r="C189" s="62" t="s">
        <v>238</v>
      </c>
      <c r="D189" s="96">
        <v>1</v>
      </c>
      <c r="E189" s="99"/>
      <c r="F189" s="9">
        <f>ROUND(D189*E189,2)</f>
        <v>0</v>
      </c>
    </row>
    <row r="190" spans="1:6" ht="30.75">
      <c r="A190" s="13" t="s">
        <v>485</v>
      </c>
      <c r="B190" s="78" t="s">
        <v>346</v>
      </c>
      <c r="C190" s="62" t="s">
        <v>238</v>
      </c>
      <c r="D190" s="96">
        <v>1</v>
      </c>
      <c r="E190" s="99"/>
      <c r="F190" s="9">
        <f>ROUND(D190*E190,2)</f>
        <v>0</v>
      </c>
    </row>
    <row r="191" spans="1:6" ht="30.75">
      <c r="A191" s="13" t="s">
        <v>486</v>
      </c>
      <c r="B191" s="78" t="s">
        <v>365</v>
      </c>
      <c r="C191" s="62" t="s">
        <v>238</v>
      </c>
      <c r="D191" s="96">
        <v>1</v>
      </c>
      <c r="E191" s="99"/>
      <c r="F191" s="9">
        <f>ROUND(D191*E191,2)</f>
        <v>0</v>
      </c>
    </row>
    <row r="192" spans="1:6" ht="30.75">
      <c r="A192" s="13" t="s">
        <v>487</v>
      </c>
      <c r="B192" s="78" t="s">
        <v>357</v>
      </c>
      <c r="C192" s="62" t="s">
        <v>238</v>
      </c>
      <c r="D192" s="96">
        <v>1</v>
      </c>
      <c r="E192" s="99"/>
      <c r="F192" s="9">
        <f>ROUND(D192*E192,2)</f>
        <v>0</v>
      </c>
    </row>
    <row r="193" spans="1:6" ht="30.75">
      <c r="A193" s="13" t="s">
        <v>488</v>
      </c>
      <c r="B193" s="78" t="s">
        <v>371</v>
      </c>
      <c r="C193" s="62" t="s">
        <v>238</v>
      </c>
      <c r="D193" s="96">
        <v>1</v>
      </c>
      <c r="E193" s="99"/>
      <c r="F193" s="9">
        <f t="shared" ref="F193:F199" si="15">ROUND(D193*E193,2)</f>
        <v>0</v>
      </c>
    </row>
    <row r="194" spans="1:6" ht="30.75">
      <c r="A194" s="13" t="s">
        <v>489</v>
      </c>
      <c r="B194" s="78" t="s">
        <v>350</v>
      </c>
      <c r="C194" s="62" t="s">
        <v>238</v>
      </c>
      <c r="D194" s="96">
        <v>7</v>
      </c>
      <c r="E194" s="99"/>
      <c r="F194" s="9">
        <f>ROUND(D194*E194,2)</f>
        <v>0</v>
      </c>
    </row>
    <row r="195" spans="1:6" ht="30.75">
      <c r="A195" s="13" t="s">
        <v>490</v>
      </c>
      <c r="B195" s="78" t="s">
        <v>359</v>
      </c>
      <c r="C195" s="62" t="s">
        <v>238</v>
      </c>
      <c r="D195" s="96">
        <v>1</v>
      </c>
      <c r="E195" s="99"/>
      <c r="F195" s="9">
        <f t="shared" si="15"/>
        <v>0</v>
      </c>
    </row>
    <row r="196" spans="1:6" ht="30.75">
      <c r="A196" s="13" t="s">
        <v>491</v>
      </c>
      <c r="B196" s="78" t="s">
        <v>360</v>
      </c>
      <c r="C196" s="62" t="s">
        <v>238</v>
      </c>
      <c r="D196" s="96">
        <v>1</v>
      </c>
      <c r="E196" s="99"/>
      <c r="F196" s="9">
        <f t="shared" si="15"/>
        <v>0</v>
      </c>
    </row>
    <row r="197" spans="1:6" ht="23.25" customHeight="1">
      <c r="A197" s="13" t="s">
        <v>492</v>
      </c>
      <c r="B197" s="78" t="s">
        <v>372</v>
      </c>
      <c r="C197" s="62" t="s">
        <v>238</v>
      </c>
      <c r="D197" s="96">
        <v>1</v>
      </c>
      <c r="E197" s="99"/>
      <c r="F197" s="9">
        <f>ROUND(D197*E197,2)</f>
        <v>0</v>
      </c>
    </row>
    <row r="198" spans="1:6" ht="23.25" customHeight="1">
      <c r="A198" s="13" t="s">
        <v>493</v>
      </c>
      <c r="B198" s="78" t="s">
        <v>368</v>
      </c>
      <c r="C198" s="62" t="s">
        <v>238</v>
      </c>
      <c r="D198" s="96">
        <v>1</v>
      </c>
      <c r="E198" s="99"/>
      <c r="F198" s="9">
        <f t="shared" si="15"/>
        <v>0</v>
      </c>
    </row>
    <row r="199" spans="1:6" ht="23.25" customHeight="1">
      <c r="A199" s="13" t="s">
        <v>494</v>
      </c>
      <c r="B199" s="78" t="s">
        <v>369</v>
      </c>
      <c r="C199" s="62" t="s">
        <v>238</v>
      </c>
      <c r="D199" s="96">
        <v>1</v>
      </c>
      <c r="E199" s="99"/>
      <c r="F199" s="9">
        <f t="shared" si="15"/>
        <v>0</v>
      </c>
    </row>
    <row r="200" spans="1:6" ht="21" customHeight="1">
      <c r="A200" s="62"/>
      <c r="B200" s="79" t="s">
        <v>128</v>
      </c>
      <c r="C200" s="62"/>
      <c r="D200" s="62"/>
      <c r="E200" s="62"/>
      <c r="F200" s="77">
        <f>SUM(F181:F199)</f>
        <v>0</v>
      </c>
    </row>
    <row r="201" spans="1:6" ht="30" customHeight="1">
      <c r="A201" s="60" t="s">
        <v>285</v>
      </c>
      <c r="B201" s="131" t="s">
        <v>495</v>
      </c>
      <c r="C201" s="60"/>
      <c r="D201" s="60"/>
      <c r="E201" s="60"/>
      <c r="F201" s="60"/>
    </row>
    <row r="202" spans="1:6" ht="36.75" customHeight="1">
      <c r="A202" s="60" t="s">
        <v>496</v>
      </c>
      <c r="B202" s="131" t="s">
        <v>373</v>
      </c>
      <c r="C202" s="60"/>
      <c r="D202" s="60"/>
      <c r="E202" s="60"/>
      <c r="F202" s="60"/>
    </row>
    <row r="203" spans="1:6" ht="46.15">
      <c r="A203" s="13" t="s">
        <v>497</v>
      </c>
      <c r="B203" s="78" t="s">
        <v>353</v>
      </c>
      <c r="C203" s="62" t="s">
        <v>249</v>
      </c>
      <c r="D203" s="96">
        <v>1.2</v>
      </c>
      <c r="E203" s="99"/>
      <c r="F203" s="9">
        <f t="shared" ref="F203:F216" si="16">ROUND(D203*E203,2)</f>
        <v>0</v>
      </c>
    </row>
    <row r="204" spans="1:6" ht="30.75">
      <c r="A204" s="13" t="s">
        <v>498</v>
      </c>
      <c r="B204" s="78" t="s">
        <v>343</v>
      </c>
      <c r="C204" s="62" t="s">
        <v>249</v>
      </c>
      <c r="D204" s="96">
        <v>12</v>
      </c>
      <c r="E204" s="99"/>
      <c r="F204" s="9">
        <f t="shared" si="16"/>
        <v>0</v>
      </c>
    </row>
    <row r="205" spans="1:6" ht="30.75">
      <c r="A205" s="13" t="s">
        <v>499</v>
      </c>
      <c r="B205" s="78" t="s">
        <v>354</v>
      </c>
      <c r="C205" s="62" t="s">
        <v>249</v>
      </c>
      <c r="D205" s="96">
        <v>8</v>
      </c>
      <c r="E205" s="99"/>
      <c r="F205" s="9">
        <f t="shared" si="16"/>
        <v>0</v>
      </c>
    </row>
    <row r="206" spans="1:6" ht="30.75">
      <c r="A206" s="13" t="s">
        <v>500</v>
      </c>
      <c r="B206" s="78" t="s">
        <v>355</v>
      </c>
      <c r="C206" s="62" t="s">
        <v>249</v>
      </c>
      <c r="D206" s="96">
        <v>2.2999999999999998</v>
      </c>
      <c r="E206" s="99"/>
      <c r="F206" s="9">
        <f t="shared" si="16"/>
        <v>0</v>
      </c>
    </row>
    <row r="207" spans="1:6" ht="30.75">
      <c r="A207" s="13" t="s">
        <v>501</v>
      </c>
      <c r="B207" s="78" t="s">
        <v>348</v>
      </c>
      <c r="C207" s="62" t="s">
        <v>238</v>
      </c>
      <c r="D207" s="96">
        <v>1</v>
      </c>
      <c r="E207" s="99"/>
      <c r="F207" s="9">
        <f t="shared" si="16"/>
        <v>0</v>
      </c>
    </row>
    <row r="208" spans="1:6" ht="30.75">
      <c r="A208" s="13" t="s">
        <v>502</v>
      </c>
      <c r="B208" s="78" t="s">
        <v>356</v>
      </c>
      <c r="C208" s="62" t="s">
        <v>238</v>
      </c>
      <c r="D208" s="96">
        <v>1</v>
      </c>
      <c r="E208" s="99"/>
      <c r="F208" s="9">
        <f t="shared" si="16"/>
        <v>0</v>
      </c>
    </row>
    <row r="209" spans="1:6" ht="30.75">
      <c r="A209" s="13" t="s">
        <v>503</v>
      </c>
      <c r="B209" s="78" t="s">
        <v>346</v>
      </c>
      <c r="C209" s="62" t="s">
        <v>238</v>
      </c>
      <c r="D209" s="96">
        <v>1</v>
      </c>
      <c r="E209" s="99"/>
      <c r="F209" s="9">
        <f t="shared" si="16"/>
        <v>0</v>
      </c>
    </row>
    <row r="210" spans="1:6" ht="30.75">
      <c r="A210" s="13" t="s">
        <v>504</v>
      </c>
      <c r="B210" s="78" t="s">
        <v>357</v>
      </c>
      <c r="C210" s="62" t="s">
        <v>238</v>
      </c>
      <c r="D210" s="96">
        <v>1</v>
      </c>
      <c r="E210" s="99"/>
      <c r="F210" s="9">
        <f t="shared" si="16"/>
        <v>0</v>
      </c>
    </row>
    <row r="211" spans="1:6" ht="30.75">
      <c r="A211" s="13" t="s">
        <v>505</v>
      </c>
      <c r="B211" s="78" t="s">
        <v>371</v>
      </c>
      <c r="C211" s="62" t="s">
        <v>238</v>
      </c>
      <c r="D211" s="96">
        <v>1</v>
      </c>
      <c r="E211" s="99"/>
      <c r="F211" s="9">
        <f t="shared" si="16"/>
        <v>0</v>
      </c>
    </row>
    <row r="212" spans="1:6" ht="30.75">
      <c r="A212" s="13" t="s">
        <v>506</v>
      </c>
      <c r="B212" s="78" t="s">
        <v>350</v>
      </c>
      <c r="C212" s="62" t="s">
        <v>238</v>
      </c>
      <c r="D212" s="96">
        <v>7</v>
      </c>
      <c r="E212" s="99"/>
      <c r="F212" s="9">
        <f t="shared" si="16"/>
        <v>0</v>
      </c>
    </row>
    <row r="213" spans="1:6" ht="30.75">
      <c r="A213" s="13" t="s">
        <v>507</v>
      </c>
      <c r="B213" s="78" t="s">
        <v>359</v>
      </c>
      <c r="C213" s="62" t="s">
        <v>238</v>
      </c>
      <c r="D213" s="96">
        <v>1</v>
      </c>
      <c r="E213" s="99"/>
      <c r="F213" s="9">
        <f t="shared" si="16"/>
        <v>0</v>
      </c>
    </row>
    <row r="214" spans="1:6" ht="30.75">
      <c r="A214" s="13" t="s">
        <v>508</v>
      </c>
      <c r="B214" s="78" t="s">
        <v>360</v>
      </c>
      <c r="C214" s="62" t="s">
        <v>238</v>
      </c>
      <c r="D214" s="96">
        <v>1</v>
      </c>
      <c r="E214" s="99"/>
      <c r="F214" s="9">
        <f t="shared" si="16"/>
        <v>0</v>
      </c>
    </row>
    <row r="215" spans="1:6" ht="20.25" customHeight="1">
      <c r="A215" s="13" t="s">
        <v>509</v>
      </c>
      <c r="B215" s="78" t="s">
        <v>372</v>
      </c>
      <c r="C215" s="62" t="s">
        <v>238</v>
      </c>
      <c r="D215" s="96">
        <v>2</v>
      </c>
      <c r="E215" s="99"/>
      <c r="F215" s="9">
        <f t="shared" si="16"/>
        <v>0</v>
      </c>
    </row>
    <row r="216" spans="1:6" ht="20.25" customHeight="1">
      <c r="A216" s="13" t="s">
        <v>510</v>
      </c>
      <c r="B216" s="78" t="s">
        <v>361</v>
      </c>
      <c r="C216" s="62" t="s">
        <v>238</v>
      </c>
      <c r="D216" s="96">
        <v>1</v>
      </c>
      <c r="E216" s="99"/>
      <c r="F216" s="9">
        <f t="shared" si="16"/>
        <v>0</v>
      </c>
    </row>
    <row r="217" spans="1:6" ht="21" customHeight="1">
      <c r="A217" s="13"/>
      <c r="B217" s="79" t="s">
        <v>128</v>
      </c>
      <c r="C217" s="62"/>
      <c r="D217" s="62"/>
      <c r="E217" s="62"/>
      <c r="F217" s="77">
        <f>SUM(F202:F216)</f>
        <v>0</v>
      </c>
    </row>
    <row r="218" spans="1:6" ht="25.5" customHeight="1">
      <c r="A218" s="60" t="s">
        <v>286</v>
      </c>
      <c r="B218" s="131" t="s">
        <v>511</v>
      </c>
      <c r="C218" s="60"/>
      <c r="D218" s="60"/>
      <c r="E218" s="60"/>
      <c r="F218" s="60"/>
    </row>
    <row r="219" spans="1:6" ht="36.75" customHeight="1">
      <c r="A219" s="60" t="s">
        <v>512</v>
      </c>
      <c r="B219" s="131" t="s">
        <v>374</v>
      </c>
      <c r="C219" s="60"/>
      <c r="D219" s="60"/>
      <c r="E219" s="60"/>
      <c r="F219" s="60"/>
    </row>
    <row r="220" spans="1:6" ht="46.15">
      <c r="A220" s="13" t="s">
        <v>513</v>
      </c>
      <c r="B220" s="78" t="s">
        <v>353</v>
      </c>
      <c r="C220" s="62" t="s">
        <v>249</v>
      </c>
      <c r="D220" s="96">
        <v>1.2</v>
      </c>
      <c r="E220" s="99"/>
      <c r="F220" s="9">
        <f t="shared" ref="F220:F227" si="17">ROUND(D220*E220,2)</f>
        <v>0</v>
      </c>
    </row>
    <row r="221" spans="1:6" ht="30.75">
      <c r="A221" s="13" t="s">
        <v>514</v>
      </c>
      <c r="B221" s="78" t="s">
        <v>343</v>
      </c>
      <c r="C221" s="62" t="s">
        <v>249</v>
      </c>
      <c r="D221" s="96">
        <v>12</v>
      </c>
      <c r="E221" s="99"/>
      <c r="F221" s="9">
        <f t="shared" si="17"/>
        <v>0</v>
      </c>
    </row>
    <row r="222" spans="1:6" ht="30.75">
      <c r="A222" s="13" t="s">
        <v>515</v>
      </c>
      <c r="B222" s="78" t="s">
        <v>354</v>
      </c>
      <c r="C222" s="62" t="s">
        <v>249</v>
      </c>
      <c r="D222" s="96">
        <v>8</v>
      </c>
      <c r="E222" s="99"/>
      <c r="F222" s="9">
        <f t="shared" si="17"/>
        <v>0</v>
      </c>
    </row>
    <row r="223" spans="1:6" ht="30.75">
      <c r="A223" s="13" t="s">
        <v>516</v>
      </c>
      <c r="B223" s="78" t="s">
        <v>355</v>
      </c>
      <c r="C223" s="62" t="s">
        <v>249</v>
      </c>
      <c r="D223" s="96">
        <v>2.2999999999999998</v>
      </c>
      <c r="E223" s="99"/>
      <c r="F223" s="9">
        <f t="shared" si="17"/>
        <v>0</v>
      </c>
    </row>
    <row r="224" spans="1:6" ht="30.75">
      <c r="A224" s="13" t="s">
        <v>517</v>
      </c>
      <c r="B224" s="78" t="s">
        <v>348</v>
      </c>
      <c r="C224" s="62" t="s">
        <v>238</v>
      </c>
      <c r="D224" s="96">
        <v>1</v>
      </c>
      <c r="E224" s="99"/>
      <c r="F224" s="9">
        <f t="shared" si="17"/>
        <v>0</v>
      </c>
    </row>
    <row r="225" spans="1:6" ht="30.75">
      <c r="A225" s="13" t="s">
        <v>518</v>
      </c>
      <c r="B225" s="78" t="s">
        <v>356</v>
      </c>
      <c r="C225" s="62" t="s">
        <v>238</v>
      </c>
      <c r="D225" s="96">
        <v>1</v>
      </c>
      <c r="E225" s="99"/>
      <c r="F225" s="9">
        <f t="shared" si="17"/>
        <v>0</v>
      </c>
    </row>
    <row r="226" spans="1:6" ht="30.75">
      <c r="A226" s="13" t="s">
        <v>519</v>
      </c>
      <c r="B226" s="78" t="s">
        <v>346</v>
      </c>
      <c r="C226" s="62" t="s">
        <v>238</v>
      </c>
      <c r="D226" s="96">
        <v>1</v>
      </c>
      <c r="E226" s="99"/>
      <c r="F226" s="9">
        <f t="shared" si="17"/>
        <v>0</v>
      </c>
    </row>
    <row r="227" spans="1:6" ht="30.75">
      <c r="A227" s="13" t="s">
        <v>520</v>
      </c>
      <c r="B227" s="78" t="s">
        <v>357</v>
      </c>
      <c r="C227" s="62" t="s">
        <v>238</v>
      </c>
      <c r="D227" s="96">
        <v>1</v>
      </c>
      <c r="E227" s="99"/>
      <c r="F227" s="9">
        <f t="shared" si="17"/>
        <v>0</v>
      </c>
    </row>
    <row r="228" spans="1:6" ht="30.75">
      <c r="A228" s="13" t="s">
        <v>521</v>
      </c>
      <c r="B228" s="78" t="s">
        <v>371</v>
      </c>
      <c r="C228" s="62" t="s">
        <v>238</v>
      </c>
      <c r="D228" s="96">
        <v>1</v>
      </c>
      <c r="E228" s="99"/>
      <c r="F228" s="9">
        <f t="shared" ref="F228:F233" si="18">ROUND(D228*E228,2)</f>
        <v>0</v>
      </c>
    </row>
    <row r="229" spans="1:6" ht="30.75">
      <c r="A229" s="13" t="s">
        <v>522</v>
      </c>
      <c r="B229" s="78" t="s">
        <v>350</v>
      </c>
      <c r="C229" s="62" t="s">
        <v>238</v>
      </c>
      <c r="D229" s="96">
        <v>7</v>
      </c>
      <c r="E229" s="99"/>
      <c r="F229" s="9">
        <f t="shared" si="18"/>
        <v>0</v>
      </c>
    </row>
    <row r="230" spans="1:6" ht="30.75">
      <c r="A230" s="13" t="s">
        <v>523</v>
      </c>
      <c r="B230" s="78" t="s">
        <v>359</v>
      </c>
      <c r="C230" s="62" t="s">
        <v>238</v>
      </c>
      <c r="D230" s="96">
        <v>1</v>
      </c>
      <c r="E230" s="99"/>
      <c r="F230" s="9">
        <f t="shared" si="18"/>
        <v>0</v>
      </c>
    </row>
    <row r="231" spans="1:6" ht="30.75">
      <c r="A231" s="13" t="s">
        <v>524</v>
      </c>
      <c r="B231" s="78" t="s">
        <v>360</v>
      </c>
      <c r="C231" s="62" t="s">
        <v>238</v>
      </c>
      <c r="D231" s="96">
        <v>1</v>
      </c>
      <c r="E231" s="99"/>
      <c r="F231" s="9">
        <f t="shared" si="18"/>
        <v>0</v>
      </c>
    </row>
    <row r="232" spans="1:6" ht="24" customHeight="1">
      <c r="A232" s="13" t="s">
        <v>525</v>
      </c>
      <c r="B232" s="78" t="s">
        <v>372</v>
      </c>
      <c r="C232" s="62" t="s">
        <v>238</v>
      </c>
      <c r="D232" s="96">
        <v>2</v>
      </c>
      <c r="E232" s="99"/>
      <c r="F232" s="9">
        <f t="shared" si="18"/>
        <v>0</v>
      </c>
    </row>
    <row r="233" spans="1:6" ht="24" customHeight="1">
      <c r="A233" s="13" t="s">
        <v>526</v>
      </c>
      <c r="B233" s="78" t="s">
        <v>361</v>
      </c>
      <c r="C233" s="62" t="s">
        <v>238</v>
      </c>
      <c r="D233" s="96">
        <v>1</v>
      </c>
      <c r="E233" s="99"/>
      <c r="F233" s="9">
        <f t="shared" si="18"/>
        <v>0</v>
      </c>
    </row>
    <row r="234" spans="1:6" ht="18" customHeight="1">
      <c r="A234" s="13"/>
      <c r="B234" s="79" t="s">
        <v>128</v>
      </c>
      <c r="C234" s="62"/>
      <c r="D234" s="62"/>
      <c r="E234" s="62"/>
      <c r="F234" s="77">
        <f>SUM(F219:F233)</f>
        <v>0</v>
      </c>
    </row>
    <row r="235" spans="1:6" ht="27.75" customHeight="1">
      <c r="A235" s="60" t="s">
        <v>287</v>
      </c>
      <c r="B235" s="131" t="s">
        <v>529</v>
      </c>
      <c r="C235" s="60"/>
      <c r="D235" s="60"/>
      <c r="E235" s="60"/>
      <c r="F235" s="60"/>
    </row>
    <row r="236" spans="1:6" ht="36.75" customHeight="1">
      <c r="A236" s="60" t="s">
        <v>527</v>
      </c>
      <c r="B236" s="131" t="s">
        <v>376</v>
      </c>
      <c r="C236" s="60"/>
      <c r="D236" s="60"/>
      <c r="E236" s="60"/>
      <c r="F236" s="60"/>
    </row>
    <row r="237" spans="1:6" ht="46.15">
      <c r="A237" s="13" t="s">
        <v>528</v>
      </c>
      <c r="B237" s="78" t="s">
        <v>353</v>
      </c>
      <c r="C237" s="62" t="s">
        <v>249</v>
      </c>
      <c r="D237" s="96">
        <v>1.2</v>
      </c>
      <c r="E237" s="99"/>
      <c r="F237" s="9">
        <f t="shared" ref="F237:F243" si="19">ROUND(D237*E237,2)</f>
        <v>0</v>
      </c>
    </row>
    <row r="238" spans="1:6" ht="30.75">
      <c r="A238" s="13" t="s">
        <v>530</v>
      </c>
      <c r="B238" s="78" t="s">
        <v>375</v>
      </c>
      <c r="C238" s="62" t="s">
        <v>249</v>
      </c>
      <c r="D238" s="96">
        <v>12</v>
      </c>
      <c r="E238" s="99"/>
      <c r="F238" s="9">
        <f>ROUND(D238*E238,2)</f>
        <v>0</v>
      </c>
    </row>
    <row r="239" spans="1:6" ht="30.75">
      <c r="A239" s="13" t="s">
        <v>531</v>
      </c>
      <c r="B239" s="78" t="s">
        <v>343</v>
      </c>
      <c r="C239" s="62" t="s">
        <v>249</v>
      </c>
      <c r="D239" s="96">
        <v>0.3</v>
      </c>
      <c r="E239" s="99"/>
      <c r="F239" s="9">
        <f t="shared" si="19"/>
        <v>0</v>
      </c>
    </row>
    <row r="240" spans="1:6" ht="30.75">
      <c r="A240" s="13" t="s">
        <v>532</v>
      </c>
      <c r="B240" s="78" t="s">
        <v>354</v>
      </c>
      <c r="C240" s="62" t="s">
        <v>249</v>
      </c>
      <c r="D240" s="96">
        <v>8</v>
      </c>
      <c r="E240" s="99"/>
      <c r="F240" s="9">
        <f t="shared" si="19"/>
        <v>0</v>
      </c>
    </row>
    <row r="241" spans="1:6" ht="30.75">
      <c r="A241" s="13" t="s">
        <v>533</v>
      </c>
      <c r="B241" s="78" t="s">
        <v>355</v>
      </c>
      <c r="C241" s="62" t="s">
        <v>249</v>
      </c>
      <c r="D241" s="96">
        <v>2.2999999999999998</v>
      </c>
      <c r="E241" s="99"/>
      <c r="F241" s="9">
        <f t="shared" si="19"/>
        <v>0</v>
      </c>
    </row>
    <row r="242" spans="1:6" ht="30.75">
      <c r="A242" s="13" t="s">
        <v>534</v>
      </c>
      <c r="B242" s="78" t="s">
        <v>377</v>
      </c>
      <c r="C242" s="62" t="s">
        <v>238</v>
      </c>
      <c r="D242" s="96">
        <v>1</v>
      </c>
      <c r="E242" s="99"/>
      <c r="F242" s="9">
        <f>ROUND(D242*E242,2)</f>
        <v>0</v>
      </c>
    </row>
    <row r="243" spans="1:6" ht="30.75">
      <c r="A243" s="13" t="s">
        <v>535</v>
      </c>
      <c r="B243" s="78" t="s">
        <v>348</v>
      </c>
      <c r="C243" s="62" t="s">
        <v>238</v>
      </c>
      <c r="D243" s="96">
        <v>1</v>
      </c>
      <c r="E243" s="99"/>
      <c r="F243" s="9">
        <f t="shared" si="19"/>
        <v>0</v>
      </c>
    </row>
    <row r="244" spans="1:6" ht="30.75">
      <c r="A244" s="13" t="s">
        <v>536</v>
      </c>
      <c r="B244" s="78" t="s">
        <v>356</v>
      </c>
      <c r="C244" s="62" t="s">
        <v>238</v>
      </c>
      <c r="D244" s="96">
        <v>1</v>
      </c>
      <c r="E244" s="99"/>
      <c r="F244" s="9">
        <f>ROUND(D244*E244,2)</f>
        <v>0</v>
      </c>
    </row>
    <row r="245" spans="1:6" ht="30.75">
      <c r="A245" s="13" t="s">
        <v>537</v>
      </c>
      <c r="B245" s="78" t="s">
        <v>345</v>
      </c>
      <c r="C245" s="62" t="s">
        <v>238</v>
      </c>
      <c r="D245" s="96">
        <v>1</v>
      </c>
      <c r="E245" s="99"/>
      <c r="F245" s="9">
        <f>ROUND(D245*E245,2)</f>
        <v>0</v>
      </c>
    </row>
    <row r="246" spans="1:6" ht="30.75">
      <c r="A246" s="13" t="s">
        <v>538</v>
      </c>
      <c r="B246" s="78" t="s">
        <v>346</v>
      </c>
      <c r="C246" s="62" t="s">
        <v>238</v>
      </c>
      <c r="D246" s="96">
        <v>1</v>
      </c>
      <c r="E246" s="99"/>
      <c r="F246" s="9">
        <f>ROUND(D246*E246,2)</f>
        <v>0</v>
      </c>
    </row>
    <row r="247" spans="1:6" ht="30.75">
      <c r="A247" s="13" t="s">
        <v>539</v>
      </c>
      <c r="B247" s="78" t="s">
        <v>357</v>
      </c>
      <c r="C247" s="62" t="s">
        <v>238</v>
      </c>
      <c r="D247" s="96">
        <v>1</v>
      </c>
      <c r="E247" s="99"/>
      <c r="F247" s="9">
        <f>ROUND(D247*E247,2)</f>
        <v>0</v>
      </c>
    </row>
    <row r="248" spans="1:6" ht="30.75">
      <c r="A248" s="13" t="s">
        <v>540</v>
      </c>
      <c r="B248" s="78" t="s">
        <v>378</v>
      </c>
      <c r="C248" s="62" t="s">
        <v>238</v>
      </c>
      <c r="D248" s="96">
        <v>1</v>
      </c>
      <c r="E248" s="99"/>
      <c r="F248" s="9">
        <f t="shared" ref="F248:F254" si="20">ROUND(D248*E248,2)</f>
        <v>0</v>
      </c>
    </row>
    <row r="249" spans="1:6" ht="30.75">
      <c r="A249" s="13" t="s">
        <v>541</v>
      </c>
      <c r="B249" s="78" t="s">
        <v>379</v>
      </c>
      <c r="C249" s="62" t="s">
        <v>238</v>
      </c>
      <c r="D249" s="96">
        <v>6</v>
      </c>
      <c r="E249" s="99"/>
      <c r="F249" s="9">
        <f>ROUND(D249*E249,2)</f>
        <v>0</v>
      </c>
    </row>
    <row r="250" spans="1:6" ht="30.75">
      <c r="A250" s="13" t="s">
        <v>542</v>
      </c>
      <c r="B250" s="78" t="s">
        <v>350</v>
      </c>
      <c r="C250" s="62" t="s">
        <v>238</v>
      </c>
      <c r="D250" s="96">
        <v>1</v>
      </c>
      <c r="E250" s="99"/>
      <c r="F250" s="9">
        <f t="shared" si="20"/>
        <v>0</v>
      </c>
    </row>
    <row r="251" spans="1:6" ht="30.75">
      <c r="A251" s="13" t="s">
        <v>543</v>
      </c>
      <c r="B251" s="78" t="s">
        <v>359</v>
      </c>
      <c r="C251" s="62" t="s">
        <v>238</v>
      </c>
      <c r="D251" s="96">
        <v>1</v>
      </c>
      <c r="E251" s="99"/>
      <c r="F251" s="9">
        <f t="shared" si="20"/>
        <v>0</v>
      </c>
    </row>
    <row r="252" spans="1:6" ht="22.5" customHeight="1">
      <c r="A252" s="13" t="s">
        <v>544</v>
      </c>
      <c r="B252" s="78" t="s">
        <v>783</v>
      </c>
      <c r="C252" s="62" t="s">
        <v>238</v>
      </c>
      <c r="D252" s="96">
        <v>1</v>
      </c>
      <c r="E252" s="99"/>
      <c r="F252" s="9">
        <f>ROUND(D252*E252,2)</f>
        <v>0</v>
      </c>
    </row>
    <row r="253" spans="1:6" ht="22.5" customHeight="1">
      <c r="A253" s="13" t="s">
        <v>545</v>
      </c>
      <c r="B253" s="78" t="s">
        <v>372</v>
      </c>
      <c r="C253" s="62" t="s">
        <v>238</v>
      </c>
      <c r="D253" s="96">
        <v>1</v>
      </c>
      <c r="E253" s="99"/>
      <c r="F253" s="9">
        <f t="shared" si="20"/>
        <v>0</v>
      </c>
    </row>
    <row r="254" spans="1:6" ht="22.5" customHeight="1">
      <c r="A254" s="13" t="s">
        <v>546</v>
      </c>
      <c r="B254" s="78" t="s">
        <v>361</v>
      </c>
      <c r="C254" s="62" t="s">
        <v>238</v>
      </c>
      <c r="D254" s="96">
        <v>1</v>
      </c>
      <c r="E254" s="99"/>
      <c r="F254" s="9">
        <f t="shared" si="20"/>
        <v>0</v>
      </c>
    </row>
    <row r="255" spans="1:6" ht="21.75" customHeight="1">
      <c r="A255" s="62"/>
      <c r="B255" s="79" t="s">
        <v>128</v>
      </c>
      <c r="C255" s="62"/>
      <c r="D255" s="62"/>
      <c r="E255" s="62"/>
      <c r="F255" s="77">
        <f>SUM(F236:F254)</f>
        <v>0</v>
      </c>
    </row>
    <row r="256" spans="1:6" ht="30" customHeight="1">
      <c r="A256" s="60" t="s">
        <v>288</v>
      </c>
      <c r="B256" s="131" t="s">
        <v>548</v>
      </c>
      <c r="C256" s="60"/>
      <c r="D256" s="60"/>
      <c r="E256" s="60"/>
      <c r="F256" s="60"/>
    </row>
    <row r="257" spans="1:6" ht="36.75" customHeight="1">
      <c r="A257" s="60" t="s">
        <v>547</v>
      </c>
      <c r="B257" s="131" t="s">
        <v>380</v>
      </c>
      <c r="C257" s="60"/>
      <c r="D257" s="60"/>
      <c r="E257" s="60"/>
      <c r="F257" s="60"/>
    </row>
    <row r="258" spans="1:6" ht="46.15">
      <c r="A258" s="13" t="s">
        <v>549</v>
      </c>
      <c r="B258" s="78" t="s">
        <v>353</v>
      </c>
      <c r="C258" s="62" t="s">
        <v>249</v>
      </c>
      <c r="D258" s="96">
        <v>1.2</v>
      </c>
      <c r="E258" s="99"/>
      <c r="F258" s="9">
        <f t="shared" ref="F258:F266" si="21">ROUND(D258*E258,2)</f>
        <v>0</v>
      </c>
    </row>
    <row r="259" spans="1:6" ht="30.75">
      <c r="A259" s="13" t="s">
        <v>550</v>
      </c>
      <c r="B259" s="78" t="s">
        <v>354</v>
      </c>
      <c r="C259" s="62" t="s">
        <v>249</v>
      </c>
      <c r="D259" s="96">
        <v>8</v>
      </c>
      <c r="E259" s="99"/>
      <c r="F259" s="9">
        <f t="shared" si="21"/>
        <v>0</v>
      </c>
    </row>
    <row r="260" spans="1:6" ht="30.75">
      <c r="A260" s="13" t="s">
        <v>551</v>
      </c>
      <c r="B260" s="78" t="s">
        <v>343</v>
      </c>
      <c r="C260" s="62" t="s">
        <v>249</v>
      </c>
      <c r="D260" s="96">
        <v>14</v>
      </c>
      <c r="E260" s="99"/>
      <c r="F260" s="9">
        <f t="shared" si="21"/>
        <v>0</v>
      </c>
    </row>
    <row r="261" spans="1:6" ht="30.75">
      <c r="A261" s="13" t="s">
        <v>552</v>
      </c>
      <c r="B261" s="78" t="s">
        <v>348</v>
      </c>
      <c r="C261" s="62" t="s">
        <v>238</v>
      </c>
      <c r="D261" s="96">
        <v>2</v>
      </c>
      <c r="E261" s="99"/>
      <c r="F261" s="9">
        <f t="shared" si="21"/>
        <v>0</v>
      </c>
    </row>
    <row r="262" spans="1:6" ht="30.75">
      <c r="A262" s="13" t="s">
        <v>553</v>
      </c>
      <c r="B262" s="78" t="s">
        <v>346</v>
      </c>
      <c r="C262" s="62" t="s">
        <v>238</v>
      </c>
      <c r="D262" s="96">
        <v>2</v>
      </c>
      <c r="E262" s="99"/>
      <c r="F262" s="9">
        <f t="shared" si="21"/>
        <v>0</v>
      </c>
    </row>
    <row r="263" spans="1:6" ht="30.75">
      <c r="A263" s="13" t="s">
        <v>554</v>
      </c>
      <c r="B263" s="78" t="s">
        <v>371</v>
      </c>
      <c r="C263" s="62" t="s">
        <v>238</v>
      </c>
      <c r="D263" s="96">
        <v>1</v>
      </c>
      <c r="E263" s="99"/>
      <c r="F263" s="9">
        <f t="shared" si="21"/>
        <v>0</v>
      </c>
    </row>
    <row r="264" spans="1:6" ht="30.75">
      <c r="A264" s="13" t="s">
        <v>555</v>
      </c>
      <c r="B264" s="78" t="s">
        <v>381</v>
      </c>
      <c r="C264" s="62" t="s">
        <v>238</v>
      </c>
      <c r="D264" s="96">
        <v>7</v>
      </c>
      <c r="E264" s="99"/>
      <c r="F264" s="9">
        <f t="shared" si="21"/>
        <v>0</v>
      </c>
    </row>
    <row r="265" spans="1:6" ht="30.75">
      <c r="A265" s="13" t="s">
        <v>556</v>
      </c>
      <c r="B265" s="78" t="s">
        <v>359</v>
      </c>
      <c r="C265" s="62" t="s">
        <v>238</v>
      </c>
      <c r="D265" s="96">
        <v>1</v>
      </c>
      <c r="E265" s="99"/>
      <c r="F265" s="9">
        <f t="shared" si="21"/>
        <v>0</v>
      </c>
    </row>
    <row r="266" spans="1:6" ht="21.75" customHeight="1">
      <c r="A266" s="13" t="s">
        <v>557</v>
      </c>
      <c r="B266" s="78" t="s">
        <v>372</v>
      </c>
      <c r="C266" s="62" t="s">
        <v>238</v>
      </c>
      <c r="D266" s="96">
        <v>2</v>
      </c>
      <c r="E266" s="99"/>
      <c r="F266" s="9">
        <f t="shared" si="21"/>
        <v>0</v>
      </c>
    </row>
    <row r="267" spans="1:6" ht="21" customHeight="1">
      <c r="A267" s="62"/>
      <c r="B267" s="79" t="s">
        <v>128</v>
      </c>
      <c r="C267" s="62"/>
      <c r="D267" s="62"/>
      <c r="E267" s="62"/>
      <c r="F267" s="77">
        <f>SUM(F257:F266)</f>
        <v>0</v>
      </c>
    </row>
    <row r="268" spans="1:6" ht="30">
      <c r="A268" s="60" t="s">
        <v>289</v>
      </c>
      <c r="B268" s="131" t="s">
        <v>700</v>
      </c>
      <c r="C268" s="60"/>
      <c r="D268" s="60"/>
      <c r="E268" s="60"/>
      <c r="F268" s="60"/>
    </row>
    <row r="269" spans="1:6" ht="30.75">
      <c r="A269" s="13" t="s">
        <v>558</v>
      </c>
      <c r="B269" s="78" t="s">
        <v>383</v>
      </c>
      <c r="C269" s="62" t="s">
        <v>382</v>
      </c>
      <c r="D269" s="96">
        <f>1.4*4</f>
        <v>5.6</v>
      </c>
      <c r="E269" s="99"/>
      <c r="F269" s="9">
        <f t="shared" ref="F269:F274" si="22">ROUND(D269*E269,2)</f>
        <v>0</v>
      </c>
    </row>
    <row r="270" spans="1:6" ht="30.75">
      <c r="A270" s="13" t="s">
        <v>559</v>
      </c>
      <c r="B270" s="78" t="s">
        <v>384</v>
      </c>
      <c r="C270" s="62" t="s">
        <v>382</v>
      </c>
      <c r="D270" s="96">
        <f>0.2*12*4</f>
        <v>9.6000000000000014</v>
      </c>
      <c r="E270" s="99"/>
      <c r="F270" s="9">
        <f t="shared" si="22"/>
        <v>0</v>
      </c>
    </row>
    <row r="271" spans="1:6" ht="30.75">
      <c r="A271" s="13" t="s">
        <v>560</v>
      </c>
      <c r="B271" s="78" t="s">
        <v>385</v>
      </c>
      <c r="C271" s="62" t="s">
        <v>238</v>
      </c>
      <c r="D271" s="96">
        <f>6*4</f>
        <v>24</v>
      </c>
      <c r="E271" s="99"/>
      <c r="F271" s="9">
        <f t="shared" si="22"/>
        <v>0</v>
      </c>
    </row>
    <row r="272" spans="1:6" ht="30.75">
      <c r="A272" s="13" t="s">
        <v>561</v>
      </c>
      <c r="B272" s="78" t="s">
        <v>387</v>
      </c>
      <c r="C272" s="62" t="s">
        <v>238</v>
      </c>
      <c r="D272" s="96">
        <v>4</v>
      </c>
      <c r="E272" s="99"/>
      <c r="F272" s="9">
        <f t="shared" si="22"/>
        <v>0</v>
      </c>
    </row>
    <row r="273" spans="1:6" ht="30.75">
      <c r="A273" s="13" t="s">
        <v>562</v>
      </c>
      <c r="B273" s="78" t="s">
        <v>388</v>
      </c>
      <c r="C273" s="62" t="s">
        <v>238</v>
      </c>
      <c r="D273" s="96">
        <f>1*4</f>
        <v>4</v>
      </c>
      <c r="E273" s="99"/>
      <c r="F273" s="9">
        <f t="shared" si="22"/>
        <v>0</v>
      </c>
    </row>
    <row r="274" spans="1:6" ht="30.75">
      <c r="A274" s="13" t="s">
        <v>563</v>
      </c>
      <c r="B274" s="78" t="s">
        <v>784</v>
      </c>
      <c r="C274" s="62" t="s">
        <v>238</v>
      </c>
      <c r="D274" s="96">
        <f>12*4</f>
        <v>48</v>
      </c>
      <c r="E274" s="99"/>
      <c r="F274" s="9">
        <f t="shared" si="22"/>
        <v>0</v>
      </c>
    </row>
    <row r="275" spans="1:6" ht="24" customHeight="1">
      <c r="A275" s="62"/>
      <c r="B275" s="79" t="s">
        <v>128</v>
      </c>
      <c r="C275" s="62"/>
      <c r="D275" s="62"/>
      <c r="E275" s="62"/>
      <c r="F275" s="77">
        <f>SUM(F269:F274)</f>
        <v>0</v>
      </c>
    </row>
    <row r="276" spans="1:6" ht="30">
      <c r="A276" s="60" t="s">
        <v>290</v>
      </c>
      <c r="B276" s="131" t="s">
        <v>702</v>
      </c>
      <c r="C276" s="60"/>
      <c r="D276" s="60"/>
      <c r="E276" s="60"/>
      <c r="F276" s="60"/>
    </row>
    <row r="277" spans="1:6" ht="30.75">
      <c r="A277" s="13" t="s">
        <v>564</v>
      </c>
      <c r="B277" s="78" t="s">
        <v>383</v>
      </c>
      <c r="C277" s="62" t="s">
        <v>382</v>
      </c>
      <c r="D277" s="96">
        <f>1.4*2</f>
        <v>2.8</v>
      </c>
      <c r="E277" s="99"/>
      <c r="F277" s="9">
        <f t="shared" ref="F277:F282" si="23">ROUND(D277*E277,2)</f>
        <v>0</v>
      </c>
    </row>
    <row r="278" spans="1:6" ht="30.75">
      <c r="A278" s="13" t="s">
        <v>565</v>
      </c>
      <c r="B278" s="78" t="s">
        <v>384</v>
      </c>
      <c r="C278" s="62" t="s">
        <v>382</v>
      </c>
      <c r="D278" s="96">
        <f>0.2*12*2</f>
        <v>4.8000000000000007</v>
      </c>
      <c r="E278" s="99"/>
      <c r="F278" s="9">
        <f t="shared" si="23"/>
        <v>0</v>
      </c>
    </row>
    <row r="279" spans="1:6" ht="30.75">
      <c r="A279" s="13" t="s">
        <v>566</v>
      </c>
      <c r="B279" s="78" t="s">
        <v>385</v>
      </c>
      <c r="C279" s="62" t="s">
        <v>238</v>
      </c>
      <c r="D279" s="96">
        <f>6*2</f>
        <v>12</v>
      </c>
      <c r="E279" s="99"/>
      <c r="F279" s="9">
        <f t="shared" si="23"/>
        <v>0</v>
      </c>
    </row>
    <row r="280" spans="1:6" ht="30.75">
      <c r="A280" s="13" t="s">
        <v>567</v>
      </c>
      <c r="B280" s="78" t="s">
        <v>387</v>
      </c>
      <c r="C280" s="62" t="s">
        <v>238</v>
      </c>
      <c r="D280" s="96">
        <f>1*2</f>
        <v>2</v>
      </c>
      <c r="E280" s="99"/>
      <c r="F280" s="9">
        <f t="shared" si="23"/>
        <v>0</v>
      </c>
    </row>
    <row r="281" spans="1:6" ht="30.75">
      <c r="A281" s="13" t="s">
        <v>568</v>
      </c>
      <c r="B281" s="78" t="s">
        <v>388</v>
      </c>
      <c r="C281" s="62" t="s">
        <v>238</v>
      </c>
      <c r="D281" s="96">
        <f>1*2</f>
        <v>2</v>
      </c>
      <c r="E281" s="99"/>
      <c r="F281" s="9">
        <f t="shared" si="23"/>
        <v>0</v>
      </c>
    </row>
    <row r="282" spans="1:6" ht="37.5" customHeight="1">
      <c r="A282" s="13" t="s">
        <v>569</v>
      </c>
      <c r="B282" s="78" t="s">
        <v>784</v>
      </c>
      <c r="C282" s="62" t="s">
        <v>238</v>
      </c>
      <c r="D282" s="96">
        <f>2*11</f>
        <v>22</v>
      </c>
      <c r="E282" s="99"/>
      <c r="F282" s="9">
        <f t="shared" si="23"/>
        <v>0</v>
      </c>
    </row>
    <row r="283" spans="1:6" ht="37.5" customHeight="1">
      <c r="A283" s="13" t="s">
        <v>570</v>
      </c>
      <c r="B283" s="78" t="s">
        <v>705</v>
      </c>
      <c r="C283" s="62" t="s">
        <v>238</v>
      </c>
      <c r="D283" s="96">
        <f>1*2</f>
        <v>2</v>
      </c>
      <c r="E283" s="99"/>
      <c r="F283" s="9">
        <f>ROUND(D283*E283,2)</f>
        <v>0</v>
      </c>
    </row>
    <row r="284" spans="1:6">
      <c r="A284" s="13"/>
      <c r="B284" s="79" t="s">
        <v>128</v>
      </c>
      <c r="C284" s="62"/>
      <c r="D284" s="62"/>
      <c r="E284" s="62"/>
      <c r="F284" s="77">
        <f>SUM(F277:F283)</f>
        <v>0</v>
      </c>
    </row>
    <row r="285" spans="1:6" ht="30">
      <c r="A285" s="60" t="s">
        <v>291</v>
      </c>
      <c r="B285" s="131" t="s">
        <v>703</v>
      </c>
      <c r="C285" s="60"/>
      <c r="D285" s="60"/>
      <c r="E285" s="60"/>
      <c r="F285" s="60"/>
    </row>
    <row r="286" spans="1:6" ht="30.75">
      <c r="A286" s="13" t="s">
        <v>571</v>
      </c>
      <c r="B286" s="78" t="s">
        <v>383</v>
      </c>
      <c r="C286" s="62" t="s">
        <v>382</v>
      </c>
      <c r="D286" s="96">
        <f>1.4*5</f>
        <v>7</v>
      </c>
      <c r="E286" s="99"/>
      <c r="F286" s="9">
        <f t="shared" ref="F286:F292" si="24">ROUND(D286*E286,2)</f>
        <v>0</v>
      </c>
    </row>
    <row r="287" spans="1:6" ht="30.75">
      <c r="A287" s="13" t="s">
        <v>572</v>
      </c>
      <c r="B287" s="78" t="s">
        <v>384</v>
      </c>
      <c r="C287" s="62" t="s">
        <v>382</v>
      </c>
      <c r="D287" s="96">
        <f>12*0.2*5</f>
        <v>12.000000000000002</v>
      </c>
      <c r="E287" s="99"/>
      <c r="F287" s="9">
        <f t="shared" si="24"/>
        <v>0</v>
      </c>
    </row>
    <row r="288" spans="1:6" ht="30.75">
      <c r="A288" s="13" t="s">
        <v>573</v>
      </c>
      <c r="B288" s="78" t="s">
        <v>385</v>
      </c>
      <c r="C288" s="62" t="s">
        <v>238</v>
      </c>
      <c r="D288" s="96">
        <f>6*5</f>
        <v>30</v>
      </c>
      <c r="E288" s="99"/>
      <c r="F288" s="9">
        <f t="shared" si="24"/>
        <v>0</v>
      </c>
    </row>
    <row r="289" spans="1:6" ht="30.75">
      <c r="A289" s="13" t="s">
        <v>574</v>
      </c>
      <c r="B289" s="78" t="s">
        <v>387</v>
      </c>
      <c r="C289" s="62" t="s">
        <v>238</v>
      </c>
      <c r="D289" s="96">
        <f>1*5</f>
        <v>5</v>
      </c>
      <c r="E289" s="99"/>
      <c r="F289" s="9">
        <f t="shared" si="24"/>
        <v>0</v>
      </c>
    </row>
    <row r="290" spans="1:6" ht="30.75">
      <c r="A290" s="13" t="s">
        <v>575</v>
      </c>
      <c r="B290" s="78" t="s">
        <v>388</v>
      </c>
      <c r="C290" s="62" t="s">
        <v>238</v>
      </c>
      <c r="D290" s="96">
        <f>1*5</f>
        <v>5</v>
      </c>
      <c r="E290" s="99"/>
      <c r="F290" s="9">
        <f t="shared" si="24"/>
        <v>0</v>
      </c>
    </row>
    <row r="291" spans="1:6" ht="37.5" customHeight="1">
      <c r="A291" s="13" t="s">
        <v>576</v>
      </c>
      <c r="B291" s="78" t="s">
        <v>784</v>
      </c>
      <c r="C291" s="62" t="s">
        <v>238</v>
      </c>
      <c r="D291" s="96">
        <f>12*5</f>
        <v>60</v>
      </c>
      <c r="E291" s="99"/>
      <c r="F291" s="9">
        <f t="shared" si="24"/>
        <v>0</v>
      </c>
    </row>
    <row r="292" spans="1:6" ht="37.5" customHeight="1">
      <c r="A292" s="13" t="s">
        <v>577</v>
      </c>
      <c r="B292" s="78" t="s">
        <v>705</v>
      </c>
      <c r="C292" s="62" t="s">
        <v>238</v>
      </c>
      <c r="D292" s="96">
        <f>2*5</f>
        <v>10</v>
      </c>
      <c r="E292" s="99"/>
      <c r="F292" s="9">
        <f t="shared" si="24"/>
        <v>0</v>
      </c>
    </row>
    <row r="293" spans="1:6" ht="21.75" customHeight="1">
      <c r="A293" s="62"/>
      <c r="B293" s="79" t="s">
        <v>128</v>
      </c>
      <c r="C293" s="62"/>
      <c r="D293" s="62"/>
      <c r="E293" s="99"/>
      <c r="F293" s="77">
        <f>SUM(F286:F292)</f>
        <v>0</v>
      </c>
    </row>
    <row r="294" spans="1:6" ht="30">
      <c r="A294" s="60" t="s">
        <v>292</v>
      </c>
      <c r="B294" s="131" t="s">
        <v>704</v>
      </c>
      <c r="C294" s="60"/>
      <c r="D294" s="60"/>
      <c r="E294" s="60"/>
      <c r="F294" s="60"/>
    </row>
    <row r="295" spans="1:6" ht="30.75">
      <c r="A295" s="13" t="s">
        <v>578</v>
      </c>
      <c r="B295" s="78" t="s">
        <v>383</v>
      </c>
      <c r="C295" s="62" t="s">
        <v>382</v>
      </c>
      <c r="D295" s="96">
        <f>1.4*3</f>
        <v>4.1999999999999993</v>
      </c>
      <c r="E295" s="99"/>
      <c r="F295" s="9">
        <f t="shared" ref="F295:F301" si="25">ROUND(D295*E295,2)</f>
        <v>0</v>
      </c>
    </row>
    <row r="296" spans="1:6" ht="30.75">
      <c r="A296" s="13" t="s">
        <v>579</v>
      </c>
      <c r="B296" s="78" t="s">
        <v>384</v>
      </c>
      <c r="C296" s="62" t="s">
        <v>382</v>
      </c>
      <c r="D296" s="96">
        <f>10*0.2*3</f>
        <v>6</v>
      </c>
      <c r="E296" s="99"/>
      <c r="F296" s="9">
        <f t="shared" si="25"/>
        <v>0</v>
      </c>
    </row>
    <row r="297" spans="1:6" ht="30.75">
      <c r="A297" s="13" t="s">
        <v>580</v>
      </c>
      <c r="B297" s="78" t="s">
        <v>385</v>
      </c>
      <c r="C297" s="62" t="s">
        <v>238</v>
      </c>
      <c r="D297" s="96">
        <f>5*3</f>
        <v>15</v>
      </c>
      <c r="E297" s="99"/>
      <c r="F297" s="9">
        <f t="shared" si="25"/>
        <v>0</v>
      </c>
    </row>
    <row r="298" spans="1:6" ht="30.75">
      <c r="A298" s="13" t="s">
        <v>581</v>
      </c>
      <c r="B298" s="78" t="s">
        <v>387</v>
      </c>
      <c r="C298" s="62" t="s">
        <v>238</v>
      </c>
      <c r="D298" s="96">
        <f>1*3</f>
        <v>3</v>
      </c>
      <c r="E298" s="99"/>
      <c r="F298" s="9">
        <f t="shared" si="25"/>
        <v>0</v>
      </c>
    </row>
    <row r="299" spans="1:6" ht="30.75">
      <c r="A299" s="13" t="s">
        <v>582</v>
      </c>
      <c r="B299" s="78" t="s">
        <v>388</v>
      </c>
      <c r="C299" s="62" t="s">
        <v>238</v>
      </c>
      <c r="D299" s="96">
        <f>1*3</f>
        <v>3</v>
      </c>
      <c r="E299" s="99"/>
      <c r="F299" s="9">
        <f t="shared" si="25"/>
        <v>0</v>
      </c>
    </row>
    <row r="300" spans="1:6" ht="37.5" customHeight="1">
      <c r="A300" s="13" t="s">
        <v>583</v>
      </c>
      <c r="B300" s="78" t="s">
        <v>784</v>
      </c>
      <c r="C300" s="62" t="s">
        <v>238</v>
      </c>
      <c r="D300" s="96">
        <f>9*3</f>
        <v>27</v>
      </c>
      <c r="E300" s="99"/>
      <c r="F300" s="9">
        <f t="shared" si="25"/>
        <v>0</v>
      </c>
    </row>
    <row r="301" spans="1:6" ht="37.5" customHeight="1">
      <c r="A301" s="13" t="s">
        <v>584</v>
      </c>
      <c r="B301" s="78" t="s">
        <v>705</v>
      </c>
      <c r="C301" s="62" t="s">
        <v>238</v>
      </c>
      <c r="D301" s="96">
        <f>1*3</f>
        <v>3</v>
      </c>
      <c r="E301" s="99"/>
      <c r="F301" s="9">
        <f t="shared" si="25"/>
        <v>0</v>
      </c>
    </row>
    <row r="302" spans="1:6" ht="22.5" customHeight="1">
      <c r="A302" s="62"/>
      <c r="B302" s="79" t="s">
        <v>128</v>
      </c>
      <c r="C302" s="62"/>
      <c r="D302" s="62"/>
      <c r="E302" s="62"/>
      <c r="F302" s="77">
        <f>SUM(F295:F301)</f>
        <v>0</v>
      </c>
    </row>
    <row r="303" spans="1:6" ht="36.75" customHeight="1">
      <c r="A303" s="60" t="s">
        <v>293</v>
      </c>
      <c r="B303" s="131" t="s">
        <v>706</v>
      </c>
      <c r="C303" s="60"/>
      <c r="D303" s="60"/>
      <c r="E303" s="60"/>
      <c r="F303" s="60"/>
    </row>
    <row r="304" spans="1:6" ht="30.75">
      <c r="A304" s="13" t="s">
        <v>585</v>
      </c>
      <c r="B304" s="78" t="s">
        <v>383</v>
      </c>
      <c r="C304" s="62" t="s">
        <v>382</v>
      </c>
      <c r="D304" s="96">
        <f>1.4*5</f>
        <v>7</v>
      </c>
      <c r="E304" s="99"/>
      <c r="F304" s="9">
        <f t="shared" ref="F304:F310" si="26">ROUND(D304*E304,2)</f>
        <v>0</v>
      </c>
    </row>
    <row r="305" spans="1:6" ht="30.75">
      <c r="A305" s="13" t="s">
        <v>586</v>
      </c>
      <c r="B305" s="78" t="s">
        <v>384</v>
      </c>
      <c r="C305" s="62" t="s">
        <v>382</v>
      </c>
      <c r="D305" s="96">
        <f>10*0.2*5</f>
        <v>10</v>
      </c>
      <c r="E305" s="99"/>
      <c r="F305" s="9">
        <f t="shared" si="26"/>
        <v>0</v>
      </c>
    </row>
    <row r="306" spans="1:6" ht="30.75">
      <c r="A306" s="13" t="s">
        <v>587</v>
      </c>
      <c r="B306" s="78" t="s">
        <v>385</v>
      </c>
      <c r="C306" s="62" t="s">
        <v>238</v>
      </c>
      <c r="D306" s="96">
        <f>5*5</f>
        <v>25</v>
      </c>
      <c r="E306" s="99"/>
      <c r="F306" s="9">
        <f t="shared" si="26"/>
        <v>0</v>
      </c>
    </row>
    <row r="307" spans="1:6" ht="30.75">
      <c r="A307" s="13" t="s">
        <v>588</v>
      </c>
      <c r="B307" s="78" t="s">
        <v>387</v>
      </c>
      <c r="C307" s="62" t="s">
        <v>238</v>
      </c>
      <c r="D307" s="96">
        <f>1*5</f>
        <v>5</v>
      </c>
      <c r="E307" s="99"/>
      <c r="F307" s="9">
        <f t="shared" si="26"/>
        <v>0</v>
      </c>
    </row>
    <row r="308" spans="1:6" ht="30.75">
      <c r="A308" s="13" t="s">
        <v>589</v>
      </c>
      <c r="B308" s="78" t="s">
        <v>388</v>
      </c>
      <c r="C308" s="62" t="s">
        <v>238</v>
      </c>
      <c r="D308" s="96">
        <f>1*5</f>
        <v>5</v>
      </c>
      <c r="E308" s="99"/>
      <c r="F308" s="9">
        <f t="shared" si="26"/>
        <v>0</v>
      </c>
    </row>
    <row r="309" spans="1:6" ht="37.5" customHeight="1">
      <c r="A309" s="13" t="s">
        <v>590</v>
      </c>
      <c r="B309" s="78" t="s">
        <v>784</v>
      </c>
      <c r="C309" s="62" t="s">
        <v>238</v>
      </c>
      <c r="D309" s="96">
        <f>8*5</f>
        <v>40</v>
      </c>
      <c r="E309" s="99"/>
      <c r="F309" s="9">
        <f t="shared" si="26"/>
        <v>0</v>
      </c>
    </row>
    <row r="310" spans="1:6" ht="37.5" customHeight="1">
      <c r="A310" s="13" t="s">
        <v>591</v>
      </c>
      <c r="B310" s="78" t="s">
        <v>705</v>
      </c>
      <c r="C310" s="62" t="s">
        <v>238</v>
      </c>
      <c r="D310" s="96">
        <f>2*5</f>
        <v>10</v>
      </c>
      <c r="E310" s="99"/>
      <c r="F310" s="9">
        <f t="shared" si="26"/>
        <v>0</v>
      </c>
    </row>
    <row r="311" spans="1:6" ht="18.75" customHeight="1">
      <c r="A311" s="62"/>
      <c r="B311" s="79" t="s">
        <v>128</v>
      </c>
      <c r="C311" s="62"/>
      <c r="D311" s="62"/>
      <c r="E311" s="62"/>
      <c r="F311" s="77">
        <f>SUM(F304:F310)</f>
        <v>0</v>
      </c>
    </row>
    <row r="312" spans="1:6" ht="30">
      <c r="A312" s="60" t="s">
        <v>294</v>
      </c>
      <c r="B312" s="131" t="s">
        <v>707</v>
      </c>
      <c r="C312" s="60"/>
      <c r="D312" s="60"/>
      <c r="E312" s="60"/>
      <c r="F312" s="60"/>
    </row>
    <row r="313" spans="1:6" ht="33" customHeight="1">
      <c r="A313" s="13" t="s">
        <v>592</v>
      </c>
      <c r="B313" s="78" t="s">
        <v>383</v>
      </c>
      <c r="C313" s="62" t="s">
        <v>382</v>
      </c>
      <c r="D313" s="96">
        <f>1.4*4</f>
        <v>5.6</v>
      </c>
      <c r="E313" s="99"/>
      <c r="F313" s="9">
        <f t="shared" ref="F313:F319" si="27">ROUND(D313*E313,2)</f>
        <v>0</v>
      </c>
    </row>
    <row r="314" spans="1:6" ht="33" customHeight="1">
      <c r="A314" s="13" t="s">
        <v>593</v>
      </c>
      <c r="B314" s="78" t="s">
        <v>384</v>
      </c>
      <c r="C314" s="62" t="s">
        <v>382</v>
      </c>
      <c r="D314" s="96">
        <f>8*0.2*4</f>
        <v>6.4</v>
      </c>
      <c r="E314" s="99"/>
      <c r="F314" s="9">
        <f t="shared" si="27"/>
        <v>0</v>
      </c>
    </row>
    <row r="315" spans="1:6" ht="33" customHeight="1">
      <c r="A315" s="13" t="s">
        <v>594</v>
      </c>
      <c r="B315" s="78" t="s">
        <v>385</v>
      </c>
      <c r="C315" s="62" t="s">
        <v>238</v>
      </c>
      <c r="D315" s="96">
        <f>4*4</f>
        <v>16</v>
      </c>
      <c r="E315" s="99"/>
      <c r="F315" s="9">
        <f t="shared" si="27"/>
        <v>0</v>
      </c>
    </row>
    <row r="316" spans="1:6" ht="33" customHeight="1">
      <c r="A316" s="13" t="s">
        <v>595</v>
      </c>
      <c r="B316" s="78" t="s">
        <v>387</v>
      </c>
      <c r="C316" s="62" t="s">
        <v>238</v>
      </c>
      <c r="D316" s="96">
        <f>1*4</f>
        <v>4</v>
      </c>
      <c r="E316" s="99"/>
      <c r="F316" s="9">
        <f t="shared" si="27"/>
        <v>0</v>
      </c>
    </row>
    <row r="317" spans="1:6" ht="30.75">
      <c r="A317" s="13" t="s">
        <v>596</v>
      </c>
      <c r="B317" s="78" t="s">
        <v>388</v>
      </c>
      <c r="C317" s="62" t="s">
        <v>238</v>
      </c>
      <c r="D317" s="96">
        <f>1*4</f>
        <v>4</v>
      </c>
      <c r="E317" s="99"/>
      <c r="F317" s="9">
        <f t="shared" si="27"/>
        <v>0</v>
      </c>
    </row>
    <row r="318" spans="1:6" ht="37.5" customHeight="1">
      <c r="A318" s="13" t="s">
        <v>597</v>
      </c>
      <c r="B318" s="78" t="s">
        <v>701</v>
      </c>
      <c r="C318" s="62" t="s">
        <v>238</v>
      </c>
      <c r="D318" s="96">
        <v>28</v>
      </c>
      <c r="E318" s="99"/>
      <c r="F318" s="9">
        <f t="shared" si="27"/>
        <v>0</v>
      </c>
    </row>
    <row r="319" spans="1:6" ht="37.5" customHeight="1">
      <c r="A319" s="13" t="s">
        <v>598</v>
      </c>
      <c r="B319" s="78" t="s">
        <v>705</v>
      </c>
      <c r="C319" s="62" t="s">
        <v>238</v>
      </c>
      <c r="D319" s="96">
        <v>4</v>
      </c>
      <c r="E319" s="99"/>
      <c r="F319" s="9">
        <f t="shared" si="27"/>
        <v>0</v>
      </c>
    </row>
    <row r="320" spans="1:6" ht="25.5" customHeight="1">
      <c r="A320" s="62"/>
      <c r="B320" s="79" t="s">
        <v>128</v>
      </c>
      <c r="C320" s="62"/>
      <c r="D320" s="62"/>
      <c r="E320" s="62"/>
      <c r="F320" s="77">
        <f>SUM(F313:F319)</f>
        <v>0</v>
      </c>
    </row>
    <row r="321" spans="1:6" ht="29.25" customHeight="1">
      <c r="A321" s="60" t="s">
        <v>295</v>
      </c>
      <c r="B321" s="156" t="s">
        <v>708</v>
      </c>
      <c r="C321" s="60"/>
      <c r="D321" s="97"/>
      <c r="E321" s="102"/>
      <c r="F321" s="60"/>
    </row>
    <row r="322" spans="1:6" ht="29.25" customHeight="1">
      <c r="A322" s="13" t="s">
        <v>599</v>
      </c>
      <c r="B322" s="78" t="s">
        <v>785</v>
      </c>
      <c r="C322" s="62" t="s">
        <v>225</v>
      </c>
      <c r="D322" s="94">
        <v>215</v>
      </c>
      <c r="E322" s="99"/>
      <c r="F322" s="9">
        <f>ROUND(D322*E322,2)</f>
        <v>0</v>
      </c>
    </row>
    <row r="323" spans="1:6" ht="29.25" customHeight="1">
      <c r="A323" s="13" t="s">
        <v>600</v>
      </c>
      <c r="B323" s="78" t="s">
        <v>786</v>
      </c>
      <c r="C323" s="62" t="s">
        <v>225</v>
      </c>
      <c r="D323" s="94">
        <v>215</v>
      </c>
      <c r="E323" s="99"/>
      <c r="F323" s="9">
        <f>ROUND(D323*E323,2)</f>
        <v>0</v>
      </c>
    </row>
    <row r="324" spans="1:6" ht="29.25" customHeight="1">
      <c r="A324" s="13" t="s">
        <v>601</v>
      </c>
      <c r="B324" s="78" t="s">
        <v>787</v>
      </c>
      <c r="C324" s="62" t="s">
        <v>225</v>
      </c>
      <c r="D324" s="94">
        <v>215</v>
      </c>
      <c r="E324" s="99"/>
      <c r="F324" s="9">
        <f>ROUND(D324*E324,2)</f>
        <v>0</v>
      </c>
    </row>
    <row r="325" spans="1:6" ht="30.75">
      <c r="A325" s="13" t="s">
        <v>602</v>
      </c>
      <c r="B325" s="78" t="s">
        <v>788</v>
      </c>
      <c r="C325" s="62" t="s">
        <v>225</v>
      </c>
      <c r="D325" s="94">
        <v>215</v>
      </c>
      <c r="E325" s="99"/>
      <c r="F325" s="9">
        <f>ROUND(D325*E325,2)</f>
        <v>0</v>
      </c>
    </row>
    <row r="326" spans="1:6" ht="23.25" customHeight="1">
      <c r="A326" s="80"/>
      <c r="B326" s="79" t="s">
        <v>128</v>
      </c>
      <c r="C326" s="10"/>
      <c r="D326" s="98"/>
      <c r="E326" s="103"/>
      <c r="F326" s="77">
        <f>SUM(F322:F325)</f>
        <v>0</v>
      </c>
    </row>
    <row r="327" spans="1:6" ht="45" customHeight="1">
      <c r="A327" s="60" t="s">
        <v>296</v>
      </c>
      <c r="B327" s="89" t="s">
        <v>683</v>
      </c>
      <c r="C327" s="60"/>
      <c r="D327" s="97"/>
      <c r="E327" s="102"/>
      <c r="F327" s="60"/>
    </row>
    <row r="328" spans="1:6" ht="34.5" customHeight="1">
      <c r="A328" s="154" t="s">
        <v>603</v>
      </c>
      <c r="B328" s="130" t="s">
        <v>832</v>
      </c>
      <c r="C328" s="152"/>
      <c r="D328" s="153"/>
      <c r="E328" s="153"/>
      <c r="F328" s="152"/>
    </row>
    <row r="329" spans="1:6" ht="37.5" customHeight="1">
      <c r="A329" s="13" t="s">
        <v>604</v>
      </c>
      <c r="B329" s="78" t="s">
        <v>214</v>
      </c>
      <c r="C329" s="62" t="s">
        <v>226</v>
      </c>
      <c r="D329" s="94">
        <v>111</v>
      </c>
      <c r="E329" s="99"/>
      <c r="F329" s="9">
        <f t="shared" ref="F329:F336" si="28">ROUND(D329*E329,2)</f>
        <v>0</v>
      </c>
    </row>
    <row r="330" spans="1:6" ht="120" customHeight="1">
      <c r="A330" s="13" t="s">
        <v>605</v>
      </c>
      <c r="B330" s="78" t="s">
        <v>215</v>
      </c>
      <c r="C330" s="62" t="s">
        <v>226</v>
      </c>
      <c r="D330" s="94">
        <v>111</v>
      </c>
      <c r="E330" s="99"/>
      <c r="F330" s="9">
        <f t="shared" si="28"/>
        <v>0</v>
      </c>
    </row>
    <row r="331" spans="1:6" ht="46.15">
      <c r="A331" s="13" t="s">
        <v>606</v>
      </c>
      <c r="B331" s="78" t="s">
        <v>389</v>
      </c>
      <c r="C331" s="62" t="s">
        <v>222</v>
      </c>
      <c r="D331" s="94">
        <v>244.2</v>
      </c>
      <c r="E331" s="99"/>
      <c r="F331" s="9">
        <f t="shared" si="28"/>
        <v>0</v>
      </c>
    </row>
    <row r="332" spans="1:6" ht="41.25" customHeight="1">
      <c r="A332" s="154" t="s">
        <v>607</v>
      </c>
      <c r="B332" s="130" t="s">
        <v>216</v>
      </c>
      <c r="C332" s="152"/>
      <c r="D332" s="153"/>
      <c r="E332" s="153"/>
      <c r="F332" s="152"/>
    </row>
    <row r="333" spans="1:6" ht="53.25" customHeight="1">
      <c r="A333" s="13" t="s">
        <v>608</v>
      </c>
      <c r="B333" s="78" t="s">
        <v>217</v>
      </c>
      <c r="C333" s="62" t="s">
        <v>226</v>
      </c>
      <c r="D333" s="94">
        <v>138.75</v>
      </c>
      <c r="E333" s="99"/>
      <c r="F333" s="9">
        <f t="shared" si="28"/>
        <v>0</v>
      </c>
    </row>
    <row r="334" spans="1:6" ht="46.15">
      <c r="A334" s="13" t="s">
        <v>609</v>
      </c>
      <c r="B334" s="78" t="s">
        <v>390</v>
      </c>
      <c r="C334" s="62" t="s">
        <v>226</v>
      </c>
      <c r="D334" s="94">
        <v>74</v>
      </c>
      <c r="E334" s="99"/>
      <c r="F334" s="9">
        <f>ROUND(D334*E334,2)</f>
        <v>0</v>
      </c>
    </row>
    <row r="335" spans="1:6" ht="33" customHeight="1">
      <c r="A335" s="13" t="s">
        <v>610</v>
      </c>
      <c r="B335" s="78" t="s">
        <v>681</v>
      </c>
      <c r="C335" s="62" t="s">
        <v>222</v>
      </c>
      <c r="D335" s="94">
        <v>0.46250000000000002</v>
      </c>
      <c r="E335" s="99"/>
      <c r="F335" s="9">
        <f t="shared" si="28"/>
        <v>0</v>
      </c>
    </row>
    <row r="336" spans="1:6" ht="76.900000000000006">
      <c r="A336" s="13" t="s">
        <v>611</v>
      </c>
      <c r="B336" s="78" t="s">
        <v>391</v>
      </c>
      <c r="C336" s="62" t="s">
        <v>224</v>
      </c>
      <c r="D336" s="94">
        <v>925</v>
      </c>
      <c r="E336" s="99"/>
      <c r="F336" s="9">
        <f t="shared" si="28"/>
        <v>0</v>
      </c>
    </row>
    <row r="337" spans="1:6" ht="34.5" customHeight="1">
      <c r="A337" s="13" t="s">
        <v>612</v>
      </c>
      <c r="B337" s="78" t="s">
        <v>682</v>
      </c>
      <c r="C337" s="62" t="s">
        <v>222</v>
      </c>
      <c r="D337" s="94">
        <v>0.27750000000000002</v>
      </c>
      <c r="E337" s="99"/>
      <c r="F337" s="9">
        <f>ROUND(D337*E337,2)</f>
        <v>0</v>
      </c>
    </row>
    <row r="338" spans="1:6" ht="76.900000000000006">
      <c r="A338" s="13" t="s">
        <v>613</v>
      </c>
      <c r="B338" s="78" t="s">
        <v>391</v>
      </c>
      <c r="C338" s="62" t="s">
        <v>224</v>
      </c>
      <c r="D338" s="94">
        <v>925</v>
      </c>
      <c r="E338" s="99"/>
      <c r="F338" s="9">
        <f>ROUND(D338*E338,2)</f>
        <v>0</v>
      </c>
    </row>
    <row r="339" spans="1:6" ht="65.25" customHeight="1">
      <c r="A339" s="13" t="s">
        <v>614</v>
      </c>
      <c r="B339" s="78" t="s">
        <v>392</v>
      </c>
      <c r="C339" s="62" t="s">
        <v>222</v>
      </c>
      <c r="D339" s="96">
        <v>264.08749999999998</v>
      </c>
      <c r="E339" s="99"/>
      <c r="F339" s="9">
        <f>ROUND(D339*E339,2)</f>
        <v>0</v>
      </c>
    </row>
    <row r="340" spans="1:6" ht="23.25" customHeight="1">
      <c r="A340" s="62"/>
      <c r="B340" s="79" t="s">
        <v>128</v>
      </c>
      <c r="C340" s="62"/>
      <c r="D340" s="62"/>
      <c r="E340" s="62"/>
      <c r="F340" s="77">
        <f>SUM(F329:F339)</f>
        <v>0</v>
      </c>
    </row>
    <row r="341" spans="1:6" ht="28.5" customHeight="1">
      <c r="A341" s="60" t="s">
        <v>807</v>
      </c>
      <c r="B341" s="89" t="s">
        <v>808</v>
      </c>
      <c r="C341" s="60"/>
      <c r="D341" s="97"/>
      <c r="E341" s="102"/>
      <c r="F341" s="60"/>
    </row>
    <row r="342" spans="1:6" ht="92.25">
      <c r="A342" s="13" t="s">
        <v>810</v>
      </c>
      <c r="B342" s="78" t="s">
        <v>253</v>
      </c>
      <c r="C342" s="62" t="s">
        <v>226</v>
      </c>
      <c r="D342" s="94">
        <v>14</v>
      </c>
      <c r="E342" s="99"/>
      <c r="F342" s="9">
        <f>ROUND(D342*E342,2)</f>
        <v>0</v>
      </c>
    </row>
    <row r="343" spans="1:6" ht="30.75">
      <c r="A343" s="13" t="s">
        <v>811</v>
      </c>
      <c r="B343" s="78" t="s">
        <v>326</v>
      </c>
      <c r="C343" s="62" t="s">
        <v>222</v>
      </c>
      <c r="D343" s="94">
        <v>22.4</v>
      </c>
      <c r="E343" s="99"/>
      <c r="F343" s="9">
        <f>ROUND(D343*E343,2)</f>
        <v>0</v>
      </c>
    </row>
    <row r="344" spans="1:6" ht="76.900000000000006">
      <c r="A344" s="13" t="s">
        <v>812</v>
      </c>
      <c r="B344" s="78" t="s">
        <v>649</v>
      </c>
      <c r="C344" s="62" t="s">
        <v>226</v>
      </c>
      <c r="D344" s="94">
        <v>54</v>
      </c>
      <c r="E344" s="99"/>
      <c r="F344" s="9">
        <f>ROUND(D344*E344,2)</f>
        <v>0</v>
      </c>
    </row>
    <row r="345" spans="1:6" ht="21.75" customHeight="1">
      <c r="A345" s="13" t="s">
        <v>813</v>
      </c>
      <c r="B345" s="78" t="s">
        <v>186</v>
      </c>
      <c r="C345" s="62" t="s">
        <v>226</v>
      </c>
      <c r="D345" s="94">
        <v>2.04</v>
      </c>
      <c r="E345" s="99"/>
      <c r="F345" s="9">
        <f t="shared" ref="F345:F348" si="29">ROUND(D345*E345,2)</f>
        <v>0</v>
      </c>
    </row>
    <row r="346" spans="1:6" ht="61.5">
      <c r="A346" s="13" t="s">
        <v>814</v>
      </c>
      <c r="B346" s="78" t="s">
        <v>270</v>
      </c>
      <c r="C346" s="62" t="s">
        <v>226</v>
      </c>
      <c r="D346" s="94">
        <v>48.6</v>
      </c>
      <c r="E346" s="99"/>
      <c r="F346" s="9">
        <f t="shared" si="29"/>
        <v>0</v>
      </c>
    </row>
    <row r="347" spans="1:6" ht="30.75">
      <c r="A347" s="13" t="s">
        <v>815</v>
      </c>
      <c r="B347" s="78" t="s">
        <v>189</v>
      </c>
      <c r="C347" s="62" t="s">
        <v>226</v>
      </c>
      <c r="D347" s="94">
        <f>D346</f>
        <v>48.6</v>
      </c>
      <c r="E347" s="99"/>
      <c r="F347" s="9">
        <f t="shared" si="29"/>
        <v>0</v>
      </c>
    </row>
    <row r="348" spans="1:6" ht="30.75">
      <c r="A348" s="13" t="s">
        <v>816</v>
      </c>
      <c r="B348" s="78" t="s">
        <v>203</v>
      </c>
      <c r="C348" s="62" t="s">
        <v>226</v>
      </c>
      <c r="D348" s="94">
        <v>5.4</v>
      </c>
      <c r="E348" s="99"/>
      <c r="F348" s="9">
        <f t="shared" si="29"/>
        <v>0</v>
      </c>
    </row>
    <row r="349" spans="1:6" ht="21.75" customHeight="1">
      <c r="A349" s="83"/>
      <c r="B349" s="83" t="s">
        <v>795</v>
      </c>
      <c r="C349" s="83"/>
      <c r="D349" s="95"/>
      <c r="E349" s="100"/>
      <c r="F349" s="83"/>
    </row>
    <row r="350" spans="1:6" ht="24.75" customHeight="1">
      <c r="A350" s="13" t="s">
        <v>817</v>
      </c>
      <c r="B350" s="78" t="s">
        <v>791</v>
      </c>
      <c r="C350" s="62" t="s">
        <v>226</v>
      </c>
      <c r="D350" s="94">
        <v>0.57599999999999996</v>
      </c>
      <c r="E350" s="99"/>
      <c r="F350" s="9">
        <f t="shared" ref="F350:F357" si="30">ROUND(D350*E350,2)</f>
        <v>0</v>
      </c>
    </row>
    <row r="351" spans="1:6" ht="24.75" customHeight="1">
      <c r="A351" s="13" t="s">
        <v>818</v>
      </c>
      <c r="B351" s="78" t="s">
        <v>792</v>
      </c>
      <c r="C351" s="62" t="s">
        <v>226</v>
      </c>
      <c r="D351" s="94">
        <v>0.2</v>
      </c>
      <c r="E351" s="99"/>
      <c r="F351" s="9">
        <f t="shared" si="30"/>
        <v>0</v>
      </c>
    </row>
    <row r="352" spans="1:6" ht="24.75" customHeight="1">
      <c r="A352" s="13" t="s">
        <v>819</v>
      </c>
      <c r="B352" s="78" t="s">
        <v>793</v>
      </c>
      <c r="C352" s="62" t="s">
        <v>226</v>
      </c>
      <c r="D352" s="94">
        <v>7.6</v>
      </c>
      <c r="E352" s="99"/>
      <c r="F352" s="9">
        <f t="shared" si="30"/>
        <v>0</v>
      </c>
    </row>
    <row r="353" spans="1:6" ht="30.75">
      <c r="A353" s="13" t="s">
        <v>820</v>
      </c>
      <c r="B353" s="78" t="s">
        <v>794</v>
      </c>
      <c r="C353" s="62" t="s">
        <v>697</v>
      </c>
      <c r="D353" s="94">
        <v>0.1</v>
      </c>
      <c r="E353" s="99"/>
      <c r="F353" s="9">
        <f t="shared" si="30"/>
        <v>0</v>
      </c>
    </row>
    <row r="354" spans="1:6" ht="30.75">
      <c r="A354" s="13" t="s">
        <v>821</v>
      </c>
      <c r="B354" s="78" t="s">
        <v>796</v>
      </c>
      <c r="C354" s="62" t="s">
        <v>226</v>
      </c>
      <c r="D354" s="94">
        <v>1.05</v>
      </c>
      <c r="E354" s="99"/>
      <c r="F354" s="9">
        <f t="shared" si="30"/>
        <v>0</v>
      </c>
    </row>
    <row r="355" spans="1:6" ht="21" customHeight="1">
      <c r="A355" s="13" t="s">
        <v>822</v>
      </c>
      <c r="B355" s="78" t="s">
        <v>653</v>
      </c>
      <c r="C355" s="62" t="s">
        <v>222</v>
      </c>
      <c r="D355" s="94">
        <v>0.20100000000000001</v>
      </c>
      <c r="E355" s="99"/>
      <c r="F355" s="9">
        <f t="shared" si="30"/>
        <v>0</v>
      </c>
    </row>
    <row r="356" spans="1:6" ht="21" customHeight="1">
      <c r="A356" s="13" t="s">
        <v>823</v>
      </c>
      <c r="B356" s="78" t="s">
        <v>654</v>
      </c>
      <c r="C356" s="62" t="s">
        <v>222</v>
      </c>
      <c r="D356" s="94">
        <v>4.0000000000000001E-3</v>
      </c>
      <c r="E356" s="99"/>
      <c r="F356" s="9">
        <f t="shared" si="30"/>
        <v>0</v>
      </c>
    </row>
    <row r="357" spans="1:6" ht="21" customHeight="1">
      <c r="A357" s="13" t="s">
        <v>824</v>
      </c>
      <c r="B357" s="78" t="s">
        <v>698</v>
      </c>
      <c r="C357" s="62" t="s">
        <v>222</v>
      </c>
      <c r="D357" s="94">
        <v>1.6E-2</v>
      </c>
      <c r="E357" s="99"/>
      <c r="F357" s="9">
        <f t="shared" si="30"/>
        <v>0</v>
      </c>
    </row>
    <row r="358" spans="1:6" ht="46.15">
      <c r="A358" s="13" t="s">
        <v>825</v>
      </c>
      <c r="B358" s="78" t="s">
        <v>798</v>
      </c>
      <c r="C358" s="62" t="s">
        <v>223</v>
      </c>
      <c r="D358" s="94">
        <v>1.6</v>
      </c>
      <c r="E358" s="99"/>
      <c r="F358" s="9">
        <f t="shared" ref="F358:F363" si="31">ROUND(D358*E358,2)</f>
        <v>0</v>
      </c>
    </row>
    <row r="359" spans="1:6" ht="21" customHeight="1">
      <c r="A359" s="13" t="s">
        <v>826</v>
      </c>
      <c r="B359" s="78" t="s">
        <v>799</v>
      </c>
      <c r="C359" s="62" t="s">
        <v>223</v>
      </c>
      <c r="D359" s="94">
        <v>1.6</v>
      </c>
      <c r="E359" s="99"/>
      <c r="F359" s="9">
        <f t="shared" si="31"/>
        <v>0</v>
      </c>
    </row>
    <row r="360" spans="1:6" ht="21" customHeight="1">
      <c r="A360" s="13" t="s">
        <v>827</v>
      </c>
      <c r="B360" s="78" t="s">
        <v>800</v>
      </c>
      <c r="C360" s="62" t="s">
        <v>225</v>
      </c>
      <c r="D360" s="94">
        <v>2</v>
      </c>
      <c r="E360" s="99"/>
      <c r="F360" s="9">
        <f t="shared" si="31"/>
        <v>0</v>
      </c>
    </row>
    <row r="361" spans="1:6">
      <c r="A361" s="13" t="s">
        <v>828</v>
      </c>
      <c r="B361" s="78" t="s">
        <v>801</v>
      </c>
      <c r="C361" s="62" t="s">
        <v>226</v>
      </c>
      <c r="D361" s="94">
        <v>3.2000000000000001E-2</v>
      </c>
      <c r="E361" s="99"/>
      <c r="F361" s="9">
        <f t="shared" si="31"/>
        <v>0</v>
      </c>
    </row>
    <row r="362" spans="1:6" ht="30.75">
      <c r="A362" s="13" t="s">
        <v>829</v>
      </c>
      <c r="B362" s="78" t="s">
        <v>802</v>
      </c>
      <c r="C362" s="62" t="s">
        <v>226</v>
      </c>
      <c r="D362" s="94">
        <v>0.16</v>
      </c>
      <c r="E362" s="99"/>
      <c r="F362" s="9">
        <f t="shared" si="31"/>
        <v>0</v>
      </c>
    </row>
    <row r="363" spans="1:6" ht="30.75">
      <c r="A363" s="13" t="s">
        <v>830</v>
      </c>
      <c r="B363" s="78" t="s">
        <v>803</v>
      </c>
      <c r="C363" s="62" t="s">
        <v>226</v>
      </c>
      <c r="D363" s="94">
        <v>0.32</v>
      </c>
      <c r="E363" s="99"/>
      <c r="F363" s="9">
        <f t="shared" si="31"/>
        <v>0</v>
      </c>
    </row>
    <row r="364" spans="1:6" ht="30.75">
      <c r="A364" s="13" t="s">
        <v>831</v>
      </c>
      <c r="B364" s="78" t="s">
        <v>809</v>
      </c>
      <c r="C364" s="62" t="s">
        <v>224</v>
      </c>
      <c r="D364" s="94">
        <v>13</v>
      </c>
      <c r="E364" s="99"/>
      <c r="F364" s="9">
        <f t="shared" ref="F364" si="32">ROUND(D364*E364,2)</f>
        <v>0</v>
      </c>
    </row>
    <row r="365" spans="1:6">
      <c r="A365" s="13"/>
      <c r="B365" s="79" t="s">
        <v>128</v>
      </c>
      <c r="C365" s="62"/>
      <c r="D365" s="94"/>
      <c r="E365" s="99"/>
      <c r="F365" s="77">
        <f>SUM(F342:F364)</f>
        <v>0</v>
      </c>
    </row>
    <row r="366" spans="1:6" ht="34.5" customHeight="1">
      <c r="A366" s="145" t="str">
        <f>A5</f>
        <v>E</v>
      </c>
      <c r="B366" s="215" t="s">
        <v>127</v>
      </c>
      <c r="C366" s="215"/>
      <c r="D366" s="215"/>
      <c r="E366" s="215"/>
      <c r="F366" s="215"/>
    </row>
    <row r="367" spans="1:6" ht="23.35" customHeight="1">
      <c r="A367" s="3">
        <v>1</v>
      </c>
      <c r="B367" s="216" t="str">
        <f>B6</f>
        <v>Земляные работы / Excavation</v>
      </c>
      <c r="C367" s="216"/>
      <c r="D367" s="216"/>
      <c r="E367" s="216"/>
      <c r="F367" s="4">
        <f>F16</f>
        <v>0</v>
      </c>
    </row>
    <row r="368" spans="1:6" ht="23.35" customHeight="1">
      <c r="A368" s="3">
        <v>2</v>
      </c>
      <c r="B368" s="216" t="str">
        <f>B17</f>
        <v>Земляные работы ручным способом для труб Д=20 мм / Manual excavation for pipes D=20 mm</v>
      </c>
      <c r="C368" s="216"/>
      <c r="D368" s="216"/>
      <c r="E368" s="216"/>
      <c r="F368" s="4">
        <f>F22</f>
        <v>0</v>
      </c>
    </row>
    <row r="369" spans="1:6" ht="31.5" customHeight="1">
      <c r="A369" s="3">
        <v>3</v>
      </c>
      <c r="B369" s="216" t="str">
        <f>B23</f>
        <v>Распределительный водопроводные сети В1 / Distribution water supply networks B1</v>
      </c>
      <c r="C369" s="216"/>
      <c r="D369" s="216"/>
      <c r="E369" s="216"/>
      <c r="F369" s="4">
        <f>F75</f>
        <v>0</v>
      </c>
    </row>
    <row r="370" spans="1:6" ht="39.75" customHeight="1">
      <c r="A370" s="3">
        <v>4</v>
      </c>
      <c r="B370" s="216" t="str">
        <f>B76</f>
        <v>Колодцы прямоугольные из бутовых камней, размерами 1000х1000х1600 м (10шт) / Rectangular wells made of rubble stones, dimensions 1000x1000x1600 m (10 pcs)</v>
      </c>
      <c r="C370" s="216"/>
      <c r="D370" s="216"/>
      <c r="E370" s="216"/>
      <c r="F370" s="4">
        <f>F103</f>
        <v>0</v>
      </c>
    </row>
    <row r="371" spans="1:6" ht="37.5" customHeight="1">
      <c r="A371" s="3">
        <v>5</v>
      </c>
      <c r="B371" s="216" t="str">
        <f>B104</f>
        <v>Колодцы прямоугольные из бутовых камней, размерами 1000х1000х500 м (2шт) / Rectangular wells made of rubble stones, dimensions 1000x1000x500 m (2 pcs)</v>
      </c>
      <c r="C371" s="216"/>
      <c r="D371" s="216"/>
      <c r="E371" s="216"/>
      <c r="F371" s="4">
        <f>F127</f>
        <v>0</v>
      </c>
    </row>
    <row r="372" spans="1:6" ht="24" customHeight="1">
      <c r="A372" s="3">
        <v>6</v>
      </c>
      <c r="B372" s="216" t="str">
        <f>B128</f>
        <v>Родник №1 / 'Spring No. 1</v>
      </c>
      <c r="C372" s="216"/>
      <c r="D372" s="216"/>
      <c r="E372" s="216"/>
      <c r="F372" s="4">
        <f>F138</f>
        <v>0</v>
      </c>
    </row>
    <row r="373" spans="1:6" ht="24" customHeight="1">
      <c r="A373" s="3">
        <v>7</v>
      </c>
      <c r="B373" s="216" t="str">
        <f>B139</f>
        <v>Родник №2 / Spring No. 2</v>
      </c>
      <c r="C373" s="216"/>
      <c r="D373" s="216"/>
      <c r="E373" s="216"/>
      <c r="F373" s="4">
        <f>F149</f>
        <v>0</v>
      </c>
    </row>
    <row r="374" spans="1:6" ht="24" customHeight="1">
      <c r="A374" s="3">
        <v>8</v>
      </c>
      <c r="B374" s="216" t="str">
        <f>B150</f>
        <v>Гаситель напора воды №1 / 'Water pressure damper No. 1</v>
      </c>
      <c r="C374" s="216"/>
      <c r="D374" s="216"/>
      <c r="E374" s="216"/>
      <c r="F374" s="4">
        <f>F161</f>
        <v>0</v>
      </c>
    </row>
    <row r="375" spans="1:6" ht="24" customHeight="1">
      <c r="A375" s="3">
        <v>9</v>
      </c>
      <c r="B375" s="216" t="str">
        <f>B162</f>
        <v>Гаситель напора воды №2 / 'Water pressure damper No. 2</v>
      </c>
      <c r="C375" s="216"/>
      <c r="D375" s="216"/>
      <c r="E375" s="216"/>
      <c r="F375" s="4">
        <f>F179</f>
        <v>0</v>
      </c>
    </row>
    <row r="376" spans="1:6" ht="24" customHeight="1">
      <c r="A376" s="3">
        <v>10</v>
      </c>
      <c r="B376" s="216" t="str">
        <f>B180</f>
        <v>Гаситель напора воды №3 / 'Water pressure damper No. 3</v>
      </c>
      <c r="C376" s="216"/>
      <c r="D376" s="216"/>
      <c r="E376" s="216"/>
      <c r="F376" s="4">
        <f>F200</f>
        <v>0</v>
      </c>
    </row>
    <row r="377" spans="1:6" ht="24" customHeight="1">
      <c r="A377" s="3">
        <v>11</v>
      </c>
      <c r="B377" s="216" t="str">
        <f>B201</f>
        <v>Гаситель напора воды №4 / Water pressure damper No.4</v>
      </c>
      <c r="C377" s="216"/>
      <c r="D377" s="216"/>
      <c r="E377" s="216"/>
      <c r="F377" s="4">
        <f>F217</f>
        <v>0</v>
      </c>
    </row>
    <row r="378" spans="1:6" ht="24" customHeight="1">
      <c r="A378" s="3">
        <v>12</v>
      </c>
      <c r="B378" s="216" t="str">
        <f>B218</f>
        <v>Гаситель напора воды №5 / Water pressure damper No.5</v>
      </c>
      <c r="C378" s="216"/>
      <c r="D378" s="216"/>
      <c r="E378" s="216"/>
      <c r="F378" s="4">
        <f>F234</f>
        <v>0</v>
      </c>
    </row>
    <row r="379" spans="1:6" ht="24" customHeight="1">
      <c r="A379" s="3">
        <v>13</v>
      </c>
      <c r="B379" s="216" t="str">
        <f>B235</f>
        <v>Гаситель напора воды №6 / Water pressure damper No.6</v>
      </c>
      <c r="C379" s="216"/>
      <c r="D379" s="216"/>
      <c r="E379" s="216"/>
      <c r="F379" s="4">
        <f>F255</f>
        <v>0</v>
      </c>
    </row>
    <row r="380" spans="1:6" ht="24" customHeight="1">
      <c r="A380" s="3">
        <v>14</v>
      </c>
      <c r="B380" s="216" t="str">
        <f>B256</f>
        <v>Гаситель напора воды №7 / Water pressure damper No.7</v>
      </c>
      <c r="C380" s="216"/>
      <c r="D380" s="216"/>
      <c r="E380" s="216"/>
      <c r="F380" s="4">
        <f>F267</f>
        <v>0</v>
      </c>
    </row>
    <row r="381" spans="1:6" ht="24" customHeight="1">
      <c r="A381" s="3">
        <v>15</v>
      </c>
      <c r="B381" s="216" t="str">
        <f>B268</f>
        <v>Распределительный узел на 12 точек (4 шт) / Distribution unit for 12 points (4 pcs)</v>
      </c>
      <c r="C381" s="216"/>
      <c r="D381" s="216"/>
      <c r="E381" s="216"/>
      <c r="F381" s="4">
        <f>F275</f>
        <v>0</v>
      </c>
    </row>
    <row r="382" spans="1:6" ht="24" customHeight="1">
      <c r="A382" s="3">
        <v>16</v>
      </c>
      <c r="B382" s="216" t="str">
        <f>B276</f>
        <v>Распределительный узел на 11 точек (2 шт) / Distribution unit for 11 points (2 pcs)</v>
      </c>
      <c r="C382" s="216"/>
      <c r="D382" s="216"/>
      <c r="E382" s="216"/>
      <c r="F382" s="4">
        <f>F284</f>
        <v>0</v>
      </c>
    </row>
    <row r="383" spans="1:6" ht="24" customHeight="1">
      <c r="A383" s="3">
        <v>17</v>
      </c>
      <c r="B383" s="216" t="str">
        <f>B285</f>
        <v>Распределительный узел на 10 точек (5 шт) / Distribution unit for 10 points (5 pcs)</v>
      </c>
      <c r="C383" s="216"/>
      <c r="D383" s="216"/>
      <c r="E383" s="216"/>
      <c r="F383" s="4">
        <f>F293</f>
        <v>0</v>
      </c>
    </row>
    <row r="384" spans="1:6" ht="24" customHeight="1">
      <c r="A384" s="3">
        <v>18</v>
      </c>
      <c r="B384" s="216" t="str">
        <f>B294</f>
        <v>Распределительный узел на 9 точек (3 шт) / Distribution unit for 9 points (3 pcs)</v>
      </c>
      <c r="C384" s="216"/>
      <c r="D384" s="216"/>
      <c r="E384" s="216"/>
      <c r="F384" s="4">
        <f>F302</f>
        <v>0</v>
      </c>
    </row>
    <row r="385" spans="1:9" ht="24" customHeight="1">
      <c r="A385" s="3">
        <v>19</v>
      </c>
      <c r="B385" s="216" t="str">
        <f>B303</f>
        <v>Распределительный узел на 8 точек (5 шт) / Distribution unit for 8 points (5 pcs))</v>
      </c>
      <c r="C385" s="216"/>
      <c r="D385" s="216"/>
      <c r="E385" s="216"/>
      <c r="F385" s="4">
        <f>F311</f>
        <v>0</v>
      </c>
    </row>
    <row r="386" spans="1:9" ht="24" customHeight="1">
      <c r="A386" s="3">
        <v>20</v>
      </c>
      <c r="B386" s="216" t="str">
        <f>B312</f>
        <v>Распределительный узел на 7 точек (4 шт) / Distribution unit for 7 points (4 pcs))</v>
      </c>
      <c r="C386" s="216"/>
      <c r="D386" s="216"/>
      <c r="E386" s="216"/>
      <c r="F386" s="4">
        <f>F320</f>
        <v>0</v>
      </c>
    </row>
    <row r="387" spans="1:9" ht="24" customHeight="1">
      <c r="A387" s="3">
        <v>21</v>
      </c>
      <c r="B387" s="216" t="str">
        <f>B321</f>
        <v>Водомерный узел  (215 шт)</v>
      </c>
      <c r="C387" s="216"/>
      <c r="D387" s="216"/>
      <c r="E387" s="216"/>
      <c r="F387" s="4">
        <f>F326</f>
        <v>0</v>
      </c>
    </row>
    <row r="388" spans="1:9" ht="24" customHeight="1">
      <c r="A388" s="3">
        <v>22</v>
      </c>
      <c r="B388" s="216" t="str">
        <f>B327</f>
        <v>Разборка и восстановление асфальтобетонного покрытия / Dismantling and restoration of asphalt concrete pavement</v>
      </c>
      <c r="C388" s="216"/>
      <c r="D388" s="216"/>
      <c r="E388" s="216"/>
      <c r="F388" s="4">
        <f>F340</f>
        <v>0</v>
      </c>
    </row>
    <row r="389" spans="1:9" ht="24" customHeight="1">
      <c r="A389" s="3">
        <v>23</v>
      </c>
      <c r="B389" s="216" t="str">
        <f>B341</f>
        <v>Песколовка (2 шт) / Sand trap (2 pcs)</v>
      </c>
      <c r="C389" s="216"/>
      <c r="D389" s="216"/>
      <c r="E389" s="216"/>
      <c r="F389" s="4">
        <f>F365</f>
        <v>0</v>
      </c>
    </row>
    <row r="390" spans="1:9" ht="34.5" customHeight="1">
      <c r="A390" s="145" t="str">
        <f>A366</f>
        <v>E</v>
      </c>
      <c r="B390" s="219" t="s">
        <v>113</v>
      </c>
      <c r="C390" s="219"/>
      <c r="D390" s="219"/>
      <c r="E390" s="219"/>
      <c r="F390" s="5">
        <f>SUM(F367:F389)</f>
        <v>0</v>
      </c>
      <c r="G390" s="174"/>
      <c r="H390" s="150"/>
      <c r="I390" s="151"/>
    </row>
    <row r="391" spans="1:9" s="190" customFormat="1" ht="28.5" customHeight="1">
      <c r="A391" s="220" t="s">
        <v>860</v>
      </c>
      <c r="B391" s="220"/>
      <c r="C391" s="220"/>
      <c r="D391" s="220"/>
      <c r="E391" s="220"/>
      <c r="F391" s="220"/>
    </row>
    <row r="392" spans="1:9" s="190" customFormat="1" ht="142.9" customHeight="1">
      <c r="A392" s="220" t="s">
        <v>861</v>
      </c>
      <c r="B392" s="220"/>
      <c r="C392" s="220"/>
      <c r="D392" s="220"/>
      <c r="E392" s="220"/>
      <c r="F392" s="220"/>
    </row>
    <row r="393" spans="1:9" s="190" customFormat="1" ht="45.6" customHeight="1">
      <c r="A393" s="220" t="s">
        <v>862</v>
      </c>
      <c r="B393" s="220"/>
      <c r="C393" s="220"/>
      <c r="D393" s="220"/>
      <c r="E393" s="220"/>
      <c r="F393" s="220"/>
    </row>
    <row r="394" spans="1:9" s="190" customFormat="1" ht="133.5" customHeight="1">
      <c r="A394" s="220" t="s">
        <v>863</v>
      </c>
      <c r="B394" s="220"/>
      <c r="C394" s="220"/>
      <c r="D394" s="220"/>
      <c r="E394" s="220"/>
      <c r="F394" s="220"/>
    </row>
    <row r="395" spans="1:9" s="54" customFormat="1">
      <c r="E395" s="7"/>
    </row>
    <row r="396" spans="1:9" s="54" customFormat="1">
      <c r="E396" s="7"/>
    </row>
    <row r="397" spans="1:9" s="54" customFormat="1">
      <c r="A397" s="53"/>
      <c r="B397" s="191" t="s">
        <v>856</v>
      </c>
      <c r="C397" s="185"/>
      <c r="E397" s="7"/>
    </row>
    <row r="398" spans="1:9" s="54" customFormat="1">
      <c r="A398" s="53"/>
      <c r="B398" s="192" t="s">
        <v>864</v>
      </c>
      <c r="C398" s="193"/>
      <c r="E398" s="7"/>
    </row>
    <row r="399" spans="1:9" s="54" customFormat="1">
      <c r="A399" s="53"/>
      <c r="B399" s="192"/>
      <c r="C399" s="185"/>
      <c r="E399" s="7"/>
    </row>
    <row r="400" spans="1:9" s="54" customFormat="1">
      <c r="A400" s="53"/>
      <c r="B400" s="53"/>
      <c r="C400" s="194"/>
      <c r="D400" s="195"/>
      <c r="E400" s="7"/>
    </row>
    <row r="401" spans="1:6" s="54" customFormat="1">
      <c r="A401" s="53"/>
      <c r="B401" s="53"/>
      <c r="C401" s="194"/>
      <c r="D401" s="195"/>
      <c r="E401" s="7"/>
    </row>
    <row r="402" spans="1:6" s="54" customFormat="1">
      <c r="A402" s="53"/>
      <c r="B402" s="53" t="s">
        <v>858</v>
      </c>
      <c r="C402" s="194"/>
      <c r="D402" s="195"/>
      <c r="E402" s="7"/>
    </row>
    <row r="403" spans="1:6" s="54" customFormat="1">
      <c r="A403" s="53"/>
      <c r="B403" s="196" t="s">
        <v>859</v>
      </c>
      <c r="C403" s="194"/>
      <c r="D403" s="195"/>
      <c r="E403" s="7"/>
    </row>
    <row r="404" spans="1:6" s="54" customFormat="1">
      <c r="E404" s="7"/>
    </row>
    <row r="405" spans="1:6" s="54" customFormat="1">
      <c r="E405" s="7"/>
    </row>
    <row r="406" spans="1:6" s="54" customFormat="1">
      <c r="E406" s="7"/>
    </row>
    <row r="407" spans="1:6" s="92" customFormat="1" ht="30" customHeight="1">
      <c r="A407" s="93"/>
      <c r="C407" s="91"/>
      <c r="D407" s="90"/>
      <c r="E407" s="90"/>
      <c r="F407" s="90"/>
    </row>
    <row r="408" spans="1:6" s="92" customFormat="1" ht="30" customHeight="1">
      <c r="A408" s="93"/>
      <c r="C408" s="91"/>
      <c r="D408" s="90"/>
      <c r="E408" s="90"/>
      <c r="F408" s="90"/>
    </row>
    <row r="409" spans="1:6" s="92" customFormat="1" ht="30" customHeight="1">
      <c r="A409" s="93"/>
      <c r="C409" s="91"/>
      <c r="D409" s="90"/>
      <c r="E409" s="90"/>
      <c r="F409" s="90"/>
    </row>
    <row r="410" spans="1:6" s="92" customFormat="1" ht="30" customHeight="1">
      <c r="A410" s="93"/>
      <c r="C410" s="91"/>
      <c r="D410" s="90"/>
      <c r="E410" s="90"/>
      <c r="F410" s="90"/>
    </row>
    <row r="411" spans="1:6" s="92" customFormat="1" ht="30" customHeight="1">
      <c r="A411" s="93"/>
      <c r="C411" s="91"/>
      <c r="D411" s="90"/>
      <c r="E411" s="90"/>
      <c r="F411" s="90"/>
    </row>
    <row r="412" spans="1:6" s="92" customFormat="1" ht="30" customHeight="1">
      <c r="A412" s="93"/>
      <c r="C412" s="91"/>
      <c r="D412" s="90"/>
      <c r="E412" s="90"/>
      <c r="F412" s="90"/>
    </row>
  </sheetData>
  <protectedRanges>
    <protectedRange sqref="E4" name="Range1"/>
  </protectedRanges>
  <mergeCells count="31">
    <mergeCell ref="B374:E374"/>
    <mergeCell ref="B375:E375"/>
    <mergeCell ref="B376:E376"/>
    <mergeCell ref="B377:E377"/>
    <mergeCell ref="B389:E389"/>
    <mergeCell ref="B378:E378"/>
    <mergeCell ref="B379:E379"/>
    <mergeCell ref="B380:E380"/>
    <mergeCell ref="B381:E381"/>
    <mergeCell ref="B387:E387"/>
    <mergeCell ref="B382:E382"/>
    <mergeCell ref="B383:E383"/>
    <mergeCell ref="B384:E384"/>
    <mergeCell ref="B385:E385"/>
    <mergeCell ref="B386:E386"/>
    <mergeCell ref="A392:F392"/>
    <mergeCell ref="A393:F393"/>
    <mergeCell ref="A394:F394"/>
    <mergeCell ref="A2:F2"/>
    <mergeCell ref="A3:F3"/>
    <mergeCell ref="B366:F366"/>
    <mergeCell ref="B367:E367"/>
    <mergeCell ref="B390:E390"/>
    <mergeCell ref="A391:F391"/>
    <mergeCell ref="B368:E368"/>
    <mergeCell ref="B388:E388"/>
    <mergeCell ref="B369:E369"/>
    <mergeCell ref="B370:E370"/>
    <mergeCell ref="B371:E371"/>
    <mergeCell ref="B372:E372"/>
    <mergeCell ref="B373:E373"/>
  </mergeCells>
  <phoneticPr fontId="2" type="noConversion"/>
  <pageMargins left="0.70866141732283472" right="0.70866141732283472" top="0.43307086614173229" bottom="0.43307086614173229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BBB7-7DDD-4641-BA57-AA0DDBA9318E}">
  <sheetPr>
    <tabColor rgb="FF00B050"/>
  </sheetPr>
  <dimension ref="A1:G79"/>
  <sheetViews>
    <sheetView view="pageBreakPreview" zoomScale="85" zoomScaleNormal="93" zoomScaleSheetLayoutView="85" workbookViewId="0">
      <selection activeCell="A60" sqref="A60:F60"/>
    </sheetView>
  </sheetViews>
  <sheetFormatPr defaultColWidth="8.86328125" defaultRowHeight="15.4"/>
  <cols>
    <col min="1" max="1" width="6.86328125" style="11" customWidth="1"/>
    <col min="2" max="2" width="68.3984375" style="12" customWidth="1"/>
    <col min="3" max="3" width="16" style="12" customWidth="1"/>
    <col min="4" max="4" width="16" style="14" customWidth="1"/>
    <col min="5" max="6" width="16" style="11" customWidth="1"/>
    <col min="7" max="7" width="13.1328125" style="8" bestFit="1" customWidth="1"/>
    <col min="8" max="16384" width="8.86328125" style="8"/>
  </cols>
  <sheetData>
    <row r="1" spans="1:6" s="2" customFormat="1" ht="20.4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6" s="50" customFormat="1" ht="50.45" customHeight="1">
      <c r="A2" s="217" t="str">
        <f>SUM!A12</f>
        <v xml:space="preserve">ВЕДОМОСТЬ ОБЪЕМОВ РАБОТ / BILL OF QUANTITIES </v>
      </c>
      <c r="B2" s="217"/>
      <c r="C2" s="217"/>
      <c r="D2" s="217"/>
      <c r="E2" s="217"/>
      <c r="F2" s="217"/>
    </row>
    <row r="3" spans="1:6" s="17" customFormat="1" ht="58.5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6" s="2" customFormat="1" ht="64.349999999999994" customHeight="1">
      <c r="A4" s="51" t="s">
        <v>85</v>
      </c>
      <c r="B4" s="51" t="s">
        <v>64</v>
      </c>
      <c r="C4" s="51" t="s">
        <v>86</v>
      </c>
      <c r="D4" s="52" t="s">
        <v>87</v>
      </c>
      <c r="E4" s="58" t="s">
        <v>71</v>
      </c>
      <c r="F4" s="59" t="s">
        <v>72</v>
      </c>
    </row>
    <row r="5" spans="1:6" ht="30" customHeight="1">
      <c r="A5" s="60" t="s">
        <v>66</v>
      </c>
      <c r="B5" s="131" t="s">
        <v>867</v>
      </c>
      <c r="C5" s="60"/>
      <c r="D5" s="60"/>
      <c r="E5" s="60"/>
      <c r="F5" s="60"/>
    </row>
    <row r="6" spans="1:6" ht="23.25" customHeight="1">
      <c r="A6" s="60" t="s">
        <v>92</v>
      </c>
      <c r="B6" s="60" t="s">
        <v>205</v>
      </c>
      <c r="C6" s="60"/>
      <c r="D6" s="97"/>
      <c r="E6" s="102"/>
      <c r="F6" s="60"/>
    </row>
    <row r="7" spans="1:6" ht="21.75" customHeight="1">
      <c r="A7" s="83"/>
      <c r="B7" s="83" t="s">
        <v>297</v>
      </c>
      <c r="C7" s="83"/>
      <c r="D7" s="95"/>
      <c r="E7" s="100"/>
      <c r="F7" s="83"/>
    </row>
    <row r="8" spans="1:6" ht="39" customHeight="1">
      <c r="A8" s="13" t="s">
        <v>1</v>
      </c>
      <c r="B8" s="78" t="s">
        <v>712</v>
      </c>
      <c r="C8" s="62" t="s">
        <v>226</v>
      </c>
      <c r="D8" s="94">
        <f>0.4*0.4*0.8*100</f>
        <v>12.800000000000002</v>
      </c>
      <c r="E8" s="99"/>
      <c r="F8" s="9">
        <f>ROUND(D8*E8,2)</f>
        <v>0</v>
      </c>
    </row>
    <row r="9" spans="1:6" ht="54.75" customHeight="1">
      <c r="A9" s="13" t="s">
        <v>7</v>
      </c>
      <c r="B9" s="78" t="s">
        <v>393</v>
      </c>
      <c r="C9" s="62" t="s">
        <v>226</v>
      </c>
      <c r="D9" s="94">
        <f>0.4*0.4*0.9*100</f>
        <v>14.400000000000004</v>
      </c>
      <c r="E9" s="99"/>
      <c r="F9" s="9">
        <f>ROUND(D9*E9,2)</f>
        <v>0</v>
      </c>
    </row>
    <row r="10" spans="1:6" ht="48" customHeight="1">
      <c r="A10" s="83"/>
      <c r="B10" s="224" t="s">
        <v>855</v>
      </c>
      <c r="C10" s="225"/>
      <c r="D10" s="226"/>
      <c r="E10" s="100"/>
      <c r="F10" s="83"/>
    </row>
    <row r="11" spans="1:6" ht="21" customHeight="1">
      <c r="A11" s="13" t="s">
        <v>8</v>
      </c>
      <c r="B11" s="78" t="s">
        <v>852</v>
      </c>
      <c r="C11" s="62" t="s">
        <v>222</v>
      </c>
      <c r="D11" s="94">
        <f>1.251*2</f>
        <v>2.5019999999999998</v>
      </c>
      <c r="E11" s="99"/>
      <c r="F11" s="9">
        <f t="shared" ref="F11:F53" si="0">ROUND(D11*E11,2)</f>
        <v>0</v>
      </c>
    </row>
    <row r="12" spans="1:6" ht="30.75">
      <c r="A12" s="13" t="s">
        <v>9</v>
      </c>
      <c r="B12" s="78" t="s">
        <v>206</v>
      </c>
      <c r="C12" s="62" t="s">
        <v>222</v>
      </c>
      <c r="D12" s="94">
        <f>0.6309*2</f>
        <v>1.2618</v>
      </c>
      <c r="E12" s="99"/>
      <c r="F12" s="9">
        <f t="shared" si="0"/>
        <v>0</v>
      </c>
    </row>
    <row r="13" spans="1:6" ht="21.75" customHeight="1">
      <c r="A13" s="13" t="s">
        <v>114</v>
      </c>
      <c r="B13" s="78" t="s">
        <v>207</v>
      </c>
      <c r="C13" s="62" t="s">
        <v>222</v>
      </c>
      <c r="D13" s="94">
        <f>10.2*2/1000</f>
        <v>2.0399999999999998E-2</v>
      </c>
      <c r="E13" s="99"/>
      <c r="F13" s="9">
        <f t="shared" si="0"/>
        <v>0</v>
      </c>
    </row>
    <row r="14" spans="1:6" ht="22.5" customHeight="1">
      <c r="A14" s="13" t="s">
        <v>10</v>
      </c>
      <c r="B14" s="78" t="s">
        <v>853</v>
      </c>
      <c r="C14" s="62" t="s">
        <v>222</v>
      </c>
      <c r="D14" s="94">
        <f>1.1637*2</f>
        <v>2.3273999999999999</v>
      </c>
      <c r="E14" s="99"/>
      <c r="F14" s="9">
        <f t="shared" si="0"/>
        <v>0</v>
      </c>
    </row>
    <row r="15" spans="1:6" ht="30.75">
      <c r="A15" s="13" t="s">
        <v>11</v>
      </c>
      <c r="B15" s="78" t="s">
        <v>208</v>
      </c>
      <c r="C15" s="62" t="s">
        <v>222</v>
      </c>
      <c r="D15" s="94">
        <f>37.26*2/1000</f>
        <v>7.4520000000000003E-2</v>
      </c>
      <c r="E15" s="99"/>
      <c r="F15" s="9">
        <f t="shared" si="0"/>
        <v>0</v>
      </c>
    </row>
    <row r="16" spans="1:6" ht="23.25" customHeight="1">
      <c r="A16" s="13" t="s">
        <v>12</v>
      </c>
      <c r="B16" s="78" t="s">
        <v>209</v>
      </c>
      <c r="C16" s="62" t="s">
        <v>222</v>
      </c>
      <c r="D16" s="94">
        <f>8.53*2/1000</f>
        <v>1.7059999999999999E-2</v>
      </c>
      <c r="E16" s="99"/>
      <c r="F16" s="9">
        <f t="shared" si="0"/>
        <v>0</v>
      </c>
    </row>
    <row r="17" spans="1:6" ht="23.25" customHeight="1">
      <c r="A17" s="13" t="s">
        <v>15</v>
      </c>
      <c r="B17" s="78" t="s">
        <v>483</v>
      </c>
      <c r="C17" s="62" t="s">
        <v>222</v>
      </c>
      <c r="D17" s="94">
        <f>7.56*2/1000</f>
        <v>1.512E-2</v>
      </c>
      <c r="E17" s="99"/>
      <c r="F17" s="9">
        <f t="shared" si="0"/>
        <v>0</v>
      </c>
    </row>
    <row r="18" spans="1:6" ht="23.25" customHeight="1">
      <c r="A18" s="13" t="s">
        <v>18</v>
      </c>
      <c r="B18" s="78" t="s">
        <v>210</v>
      </c>
      <c r="C18" s="62" t="s">
        <v>222</v>
      </c>
      <c r="D18" s="94">
        <f>49.5/1000*2</f>
        <v>9.9000000000000005E-2</v>
      </c>
      <c r="E18" s="99"/>
      <c r="F18" s="9">
        <f t="shared" si="0"/>
        <v>0</v>
      </c>
    </row>
    <row r="19" spans="1:6" ht="30.75">
      <c r="A19" s="13" t="s">
        <v>19</v>
      </c>
      <c r="B19" s="78" t="s">
        <v>182</v>
      </c>
      <c r="C19" s="62" t="s">
        <v>224</v>
      </c>
      <c r="D19" s="94">
        <f>(D11+D12+D14+D15+D16+D17+D18+D13)*30</f>
        <v>189.51899999999998</v>
      </c>
      <c r="E19" s="99"/>
      <c r="F19" s="9">
        <f t="shared" si="0"/>
        <v>0</v>
      </c>
    </row>
    <row r="20" spans="1:6" ht="35.25" customHeight="1">
      <c r="A20" s="13" t="s">
        <v>20</v>
      </c>
      <c r="B20" s="78" t="s">
        <v>191</v>
      </c>
      <c r="C20" s="62" t="s">
        <v>224</v>
      </c>
      <c r="D20" s="94">
        <f>D19</f>
        <v>189.51899999999998</v>
      </c>
      <c r="E20" s="99"/>
      <c r="F20" s="9">
        <f t="shared" si="0"/>
        <v>0</v>
      </c>
    </row>
    <row r="21" spans="1:6" ht="18.75" customHeight="1">
      <c r="A21" s="83"/>
      <c r="B21" s="152" t="s">
        <v>211</v>
      </c>
      <c r="C21" s="83"/>
      <c r="D21" s="95"/>
      <c r="E21" s="100"/>
      <c r="F21" s="83"/>
    </row>
    <row r="22" spans="1:6" ht="18.75" customHeight="1">
      <c r="A22" s="83"/>
      <c r="B22" s="83" t="s">
        <v>297</v>
      </c>
      <c r="C22" s="83"/>
      <c r="D22" s="95"/>
      <c r="E22" s="100"/>
      <c r="F22" s="83"/>
    </row>
    <row r="23" spans="1:6" s="124" customFormat="1" ht="30.75">
      <c r="A23" s="13" t="s">
        <v>21</v>
      </c>
      <c r="B23" s="78" t="s">
        <v>712</v>
      </c>
      <c r="C23" s="122" t="s">
        <v>246</v>
      </c>
      <c r="D23" s="171">
        <f>0.4*0.4*0.8*2</f>
        <v>0.25600000000000006</v>
      </c>
      <c r="E23" s="123"/>
      <c r="F23" s="123">
        <f>ROUND(D23*E23,2)</f>
        <v>0</v>
      </c>
    </row>
    <row r="24" spans="1:6" ht="54.75" customHeight="1">
      <c r="A24" s="13" t="s">
        <v>22</v>
      </c>
      <c r="B24" s="78" t="s">
        <v>393</v>
      </c>
      <c r="C24" s="62" t="s">
        <v>226</v>
      </c>
      <c r="D24" s="94">
        <f>0.288*1.01</f>
        <v>0.29087999999999997</v>
      </c>
      <c r="E24" s="99"/>
      <c r="F24" s="9">
        <f>ROUND(D24*E24,2)</f>
        <v>0</v>
      </c>
    </row>
    <row r="25" spans="1:6" ht="40.5" customHeight="1">
      <c r="A25" s="83"/>
      <c r="B25" s="83" t="s">
        <v>394</v>
      </c>
      <c r="C25" s="83"/>
      <c r="D25" s="95"/>
      <c r="E25" s="100"/>
      <c r="F25" s="83"/>
    </row>
    <row r="26" spans="1:6" ht="21.75" customHeight="1">
      <c r="A26" s="13" t="s">
        <v>23</v>
      </c>
      <c r="B26" s="78" t="s">
        <v>848</v>
      </c>
      <c r="C26" s="62" t="s">
        <v>222</v>
      </c>
      <c r="D26" s="94">
        <f>49.91/1000</f>
        <v>4.9909999999999996E-2</v>
      </c>
      <c r="E26" s="99"/>
      <c r="F26" s="9">
        <f t="shared" si="0"/>
        <v>0</v>
      </c>
    </row>
    <row r="27" spans="1:6" ht="21.75" customHeight="1">
      <c r="A27" s="13" t="s">
        <v>24</v>
      </c>
      <c r="B27" s="78" t="s">
        <v>849</v>
      </c>
      <c r="C27" s="62" t="s">
        <v>222</v>
      </c>
      <c r="D27" s="94">
        <f>41.54/1000</f>
        <v>4.1540000000000001E-2</v>
      </c>
      <c r="E27" s="99"/>
      <c r="F27" s="9">
        <f t="shared" si="0"/>
        <v>0</v>
      </c>
    </row>
    <row r="28" spans="1:6" ht="21.75" customHeight="1">
      <c r="A28" s="13" t="s">
        <v>25</v>
      </c>
      <c r="B28" s="78" t="s">
        <v>850</v>
      </c>
      <c r="C28" s="62" t="s">
        <v>222</v>
      </c>
      <c r="D28" s="94">
        <f>34.46/1000</f>
        <v>3.4459999999999998E-2</v>
      </c>
      <c r="E28" s="99"/>
      <c r="F28" s="9">
        <f t="shared" si="0"/>
        <v>0</v>
      </c>
    </row>
    <row r="29" spans="1:6" ht="21.75" customHeight="1">
      <c r="A29" s="13" t="s">
        <v>26</v>
      </c>
      <c r="B29" s="78" t="s">
        <v>851</v>
      </c>
      <c r="C29" s="62" t="s">
        <v>222</v>
      </c>
      <c r="D29" s="94">
        <f>60/1000</f>
        <v>0.06</v>
      </c>
      <c r="E29" s="99"/>
      <c r="F29" s="9">
        <f t="shared" si="0"/>
        <v>0</v>
      </c>
    </row>
    <row r="30" spans="1:6" ht="21.75" customHeight="1">
      <c r="A30" s="13" t="s">
        <v>27</v>
      </c>
      <c r="B30" s="78" t="s">
        <v>230</v>
      </c>
      <c r="C30" s="62" t="s">
        <v>222</v>
      </c>
      <c r="D30" s="94">
        <f>0.002*0.12*0.12*2/1000*7850</f>
        <v>4.5216000000000001E-4</v>
      </c>
      <c r="E30" s="99"/>
      <c r="F30" s="9">
        <f t="shared" si="0"/>
        <v>0</v>
      </c>
    </row>
    <row r="31" spans="1:6" ht="30.75">
      <c r="A31" s="13" t="s">
        <v>28</v>
      </c>
      <c r="B31" s="78" t="s">
        <v>854</v>
      </c>
      <c r="C31" s="62" t="s">
        <v>222</v>
      </c>
      <c r="D31" s="94">
        <f>16.36/1000</f>
        <v>1.636E-2</v>
      </c>
      <c r="E31" s="99"/>
      <c r="F31" s="9">
        <f t="shared" si="0"/>
        <v>0</v>
      </c>
    </row>
    <row r="32" spans="1:6" ht="23.25" customHeight="1">
      <c r="A32" s="13" t="s">
        <v>29</v>
      </c>
      <c r="B32" s="78" t="s">
        <v>212</v>
      </c>
      <c r="C32" s="62" t="s">
        <v>225</v>
      </c>
      <c r="D32" s="96">
        <v>4</v>
      </c>
      <c r="E32" s="99"/>
      <c r="F32" s="9">
        <f t="shared" si="0"/>
        <v>0</v>
      </c>
    </row>
    <row r="33" spans="1:7" ht="24.75" customHeight="1">
      <c r="A33" s="13" t="s">
        <v>30</v>
      </c>
      <c r="B33" s="78" t="s">
        <v>231</v>
      </c>
      <c r="C33" s="62" t="s">
        <v>222</v>
      </c>
      <c r="D33" s="94">
        <f>0.35/1000</f>
        <v>3.5E-4</v>
      </c>
      <c r="E33" s="99"/>
      <c r="F33" s="9">
        <f t="shared" si="0"/>
        <v>0</v>
      </c>
    </row>
    <row r="34" spans="1:7" ht="24.75" customHeight="1">
      <c r="A34" s="13" t="s">
        <v>31</v>
      </c>
      <c r="B34" s="78" t="s">
        <v>232</v>
      </c>
      <c r="C34" s="62" t="s">
        <v>222</v>
      </c>
      <c r="D34" s="94">
        <f>0.08/1000</f>
        <v>8.0000000000000007E-5</v>
      </c>
      <c r="E34" s="99"/>
      <c r="F34" s="9">
        <f t="shared" si="0"/>
        <v>0</v>
      </c>
    </row>
    <row r="35" spans="1:7" ht="24.75" customHeight="1">
      <c r="A35" s="13" t="s">
        <v>32</v>
      </c>
      <c r="B35" s="78" t="s">
        <v>233</v>
      </c>
      <c r="C35" s="62" t="s">
        <v>222</v>
      </c>
      <c r="D35" s="94">
        <f>1.67/1000</f>
        <v>1.6699999999999998E-3</v>
      </c>
      <c r="E35" s="99"/>
      <c r="F35" s="9">
        <f t="shared" si="0"/>
        <v>0</v>
      </c>
    </row>
    <row r="36" spans="1:7" ht="30.75">
      <c r="A36" s="13" t="s">
        <v>115</v>
      </c>
      <c r="B36" s="78" t="s">
        <v>182</v>
      </c>
      <c r="C36" s="62" t="s">
        <v>224</v>
      </c>
      <c r="D36" s="94">
        <f>(D26+D27+D28+D29+D31+D33+D34+D35)*30</f>
        <v>6.1311</v>
      </c>
      <c r="E36" s="99"/>
      <c r="F36" s="9">
        <f>ROUND(D36*E36,2)</f>
        <v>0</v>
      </c>
    </row>
    <row r="37" spans="1:7" ht="35.25" customHeight="1">
      <c r="A37" s="13" t="s">
        <v>116</v>
      </c>
      <c r="B37" s="78" t="s">
        <v>191</v>
      </c>
      <c r="C37" s="62" t="s">
        <v>224</v>
      </c>
      <c r="D37" s="94">
        <f>D36</f>
        <v>6.1311</v>
      </c>
      <c r="E37" s="99"/>
      <c r="F37" s="9">
        <f>ROUND(D37*E37,2)</f>
        <v>0</v>
      </c>
    </row>
    <row r="38" spans="1:7" ht="20.25" customHeight="1">
      <c r="A38" s="83"/>
      <c r="B38" s="83" t="s">
        <v>213</v>
      </c>
      <c r="C38" s="83"/>
      <c r="D38" s="95"/>
      <c r="E38" s="100"/>
      <c r="F38" s="83"/>
    </row>
    <row r="39" spans="1:7" ht="18.75" customHeight="1">
      <c r="A39" s="83"/>
      <c r="B39" s="83" t="s">
        <v>297</v>
      </c>
      <c r="C39" s="83"/>
      <c r="D39" s="95"/>
      <c r="E39" s="100"/>
      <c r="F39" s="83"/>
    </row>
    <row r="40" spans="1:7" s="124" customFormat="1" ht="30.75">
      <c r="A40" s="13" t="s">
        <v>117</v>
      </c>
      <c r="B40" s="78" t="s">
        <v>712</v>
      </c>
      <c r="C40" s="122" t="s">
        <v>246</v>
      </c>
      <c r="D40" s="171">
        <f>0.4*0.4*0.8*2</f>
        <v>0.25600000000000006</v>
      </c>
      <c r="E40" s="123"/>
      <c r="F40" s="123">
        <f>ROUND(D40*E40,2)</f>
        <v>0</v>
      </c>
    </row>
    <row r="41" spans="1:7" ht="54.75" customHeight="1">
      <c r="A41" s="13" t="s">
        <v>118</v>
      </c>
      <c r="B41" s="78" t="s">
        <v>393</v>
      </c>
      <c r="C41" s="62" t="s">
        <v>226</v>
      </c>
      <c r="D41" s="94">
        <v>0.28799999999999998</v>
      </c>
      <c r="E41" s="123"/>
      <c r="F41" s="9">
        <f>ROUND(D41*E41,2)</f>
        <v>0</v>
      </c>
    </row>
    <row r="42" spans="1:7" ht="24" customHeight="1">
      <c r="A42" s="13" t="s">
        <v>119</v>
      </c>
      <c r="B42" s="78" t="s">
        <v>848</v>
      </c>
      <c r="C42" s="62" t="s">
        <v>222</v>
      </c>
      <c r="D42" s="94">
        <f>49.91/1000</f>
        <v>4.9909999999999996E-2</v>
      </c>
      <c r="E42" s="99"/>
      <c r="F42" s="9">
        <f t="shared" si="0"/>
        <v>0</v>
      </c>
      <c r="G42" s="183"/>
    </row>
    <row r="43" spans="1:7" ht="24" customHeight="1">
      <c r="A43" s="13" t="s">
        <v>120</v>
      </c>
      <c r="B43" s="78" t="s">
        <v>849</v>
      </c>
      <c r="C43" s="62" t="s">
        <v>222</v>
      </c>
      <c r="D43" s="94">
        <f>20.8/1000</f>
        <v>2.0799999999999999E-2</v>
      </c>
      <c r="E43" s="99"/>
      <c r="F43" s="9">
        <f t="shared" si="0"/>
        <v>0</v>
      </c>
    </row>
    <row r="44" spans="1:7" ht="24" customHeight="1">
      <c r="A44" s="13" t="s">
        <v>121</v>
      </c>
      <c r="B44" s="78" t="s">
        <v>850</v>
      </c>
      <c r="C44" s="62" t="s">
        <v>222</v>
      </c>
      <c r="D44" s="94">
        <f>17.2/1000</f>
        <v>1.72E-2</v>
      </c>
      <c r="E44" s="99"/>
      <c r="F44" s="9">
        <f t="shared" si="0"/>
        <v>0</v>
      </c>
    </row>
    <row r="45" spans="1:7" ht="24" customHeight="1">
      <c r="A45" s="13" t="s">
        <v>122</v>
      </c>
      <c r="B45" s="78" t="s">
        <v>851</v>
      </c>
      <c r="C45" s="62" t="s">
        <v>222</v>
      </c>
      <c r="D45" s="94">
        <f>30/1000</f>
        <v>0.03</v>
      </c>
      <c r="E45" s="99"/>
      <c r="F45" s="9">
        <f t="shared" si="0"/>
        <v>0</v>
      </c>
    </row>
    <row r="46" spans="1:7" ht="24" customHeight="1">
      <c r="A46" s="13" t="s">
        <v>123</v>
      </c>
      <c r="B46" s="78" t="s">
        <v>207</v>
      </c>
      <c r="C46" s="62" t="s">
        <v>222</v>
      </c>
      <c r="D46" s="94">
        <f>0.002*0.12*0.12*2/1000*7850</f>
        <v>4.5216000000000001E-4</v>
      </c>
      <c r="E46" s="99"/>
      <c r="F46" s="9">
        <f t="shared" si="0"/>
        <v>0</v>
      </c>
    </row>
    <row r="47" spans="1:7" ht="30.75">
      <c r="A47" s="13" t="s">
        <v>124</v>
      </c>
      <c r="B47" s="78" t="s">
        <v>854</v>
      </c>
      <c r="C47" s="62" t="s">
        <v>222</v>
      </c>
      <c r="D47" s="94">
        <f>7.85/1000</f>
        <v>7.8499999999999993E-3</v>
      </c>
      <c r="E47" s="99"/>
      <c r="F47" s="9">
        <f t="shared" si="0"/>
        <v>0</v>
      </c>
    </row>
    <row r="48" spans="1:7" ht="21" customHeight="1">
      <c r="A48" s="13" t="s">
        <v>125</v>
      </c>
      <c r="B48" s="78" t="s">
        <v>212</v>
      </c>
      <c r="C48" s="62" t="s">
        <v>225</v>
      </c>
      <c r="D48" s="96">
        <v>2</v>
      </c>
      <c r="E48" s="99"/>
      <c r="F48" s="9">
        <f t="shared" si="0"/>
        <v>0</v>
      </c>
    </row>
    <row r="49" spans="1:7" ht="21" customHeight="1">
      <c r="A49" s="13" t="s">
        <v>126</v>
      </c>
      <c r="B49" s="78" t="s">
        <v>231</v>
      </c>
      <c r="C49" s="62" t="s">
        <v>222</v>
      </c>
      <c r="D49" s="94">
        <f>0.35/1000</f>
        <v>3.5E-4</v>
      </c>
      <c r="E49" s="99"/>
      <c r="F49" s="9">
        <f t="shared" si="0"/>
        <v>0</v>
      </c>
    </row>
    <row r="50" spans="1:7" ht="21" customHeight="1">
      <c r="A50" s="13" t="s">
        <v>131</v>
      </c>
      <c r="B50" s="78" t="s">
        <v>232</v>
      </c>
      <c r="C50" s="62" t="s">
        <v>222</v>
      </c>
      <c r="D50" s="94">
        <f>0.08/1000</f>
        <v>8.0000000000000007E-5</v>
      </c>
      <c r="E50" s="99"/>
      <c r="F50" s="9">
        <f t="shared" si="0"/>
        <v>0</v>
      </c>
    </row>
    <row r="51" spans="1:7" ht="21" customHeight="1">
      <c r="A51" s="13" t="s">
        <v>132</v>
      </c>
      <c r="B51" s="78" t="s">
        <v>233</v>
      </c>
      <c r="C51" s="62" t="s">
        <v>222</v>
      </c>
      <c r="D51" s="94">
        <f>0.35/1000</f>
        <v>3.5E-4</v>
      </c>
      <c r="E51" s="99"/>
      <c r="F51" s="9">
        <f t="shared" si="0"/>
        <v>0</v>
      </c>
    </row>
    <row r="52" spans="1:7" ht="30.75">
      <c r="A52" s="13" t="s">
        <v>133</v>
      </c>
      <c r="B52" s="78" t="s">
        <v>182</v>
      </c>
      <c r="C52" s="62" t="s">
        <v>224</v>
      </c>
      <c r="D52" s="94">
        <f>(D51+D50+D49+D47+D45+D44+D43+D42)*30</f>
        <v>3.7961999999999998</v>
      </c>
      <c r="E52" s="99"/>
      <c r="F52" s="9">
        <f t="shared" si="0"/>
        <v>0</v>
      </c>
    </row>
    <row r="53" spans="1:7" ht="30.75">
      <c r="A53" s="13" t="s">
        <v>134</v>
      </c>
      <c r="B53" s="78" t="s">
        <v>191</v>
      </c>
      <c r="C53" s="62" t="s">
        <v>224</v>
      </c>
      <c r="D53" s="94">
        <f>D52</f>
        <v>3.7961999999999998</v>
      </c>
      <c r="E53" s="99"/>
      <c r="F53" s="9">
        <f t="shared" si="0"/>
        <v>0</v>
      </c>
    </row>
    <row r="54" spans="1:7" ht="22.5" customHeight="1">
      <c r="A54" s="13"/>
      <c r="B54" s="79" t="s">
        <v>128</v>
      </c>
      <c r="C54" s="62"/>
      <c r="D54" s="62"/>
      <c r="E54" s="62"/>
      <c r="F54" s="77">
        <f>SUM(F8:F53)</f>
        <v>0</v>
      </c>
    </row>
    <row r="55" spans="1:7" ht="28.5" customHeight="1">
      <c r="A55" s="1" t="s">
        <v>66</v>
      </c>
      <c r="B55" s="215" t="s">
        <v>127</v>
      </c>
      <c r="C55" s="215"/>
      <c r="D55" s="215"/>
      <c r="E55" s="215"/>
      <c r="F55" s="215"/>
    </row>
    <row r="56" spans="1:7" ht="30.75" customHeight="1">
      <c r="A56" s="3">
        <v>1</v>
      </c>
      <c r="B56" s="216" t="str">
        <f>B6</f>
        <v>Ограждение / Fencing</v>
      </c>
      <c r="C56" s="216"/>
      <c r="D56" s="216"/>
      <c r="E56" s="216"/>
      <c r="F56" s="4">
        <f>F54</f>
        <v>0</v>
      </c>
      <c r="G56" s="151"/>
    </row>
    <row r="57" spans="1:7" ht="24" customHeight="1">
      <c r="A57" s="1" t="s">
        <v>66</v>
      </c>
      <c r="B57" s="219" t="s">
        <v>113</v>
      </c>
      <c r="C57" s="219"/>
      <c r="D57" s="219"/>
      <c r="E57" s="219"/>
      <c r="F57" s="5">
        <f>SUM(F56:F56)</f>
        <v>0</v>
      </c>
      <c r="G57" s="151"/>
    </row>
    <row r="58" spans="1:7" s="190" customFormat="1" ht="28.5" customHeight="1">
      <c r="A58" s="220" t="s">
        <v>860</v>
      </c>
      <c r="B58" s="220"/>
      <c r="C58" s="220"/>
      <c r="D58" s="220"/>
      <c r="E58" s="220"/>
      <c r="F58" s="220"/>
    </row>
    <row r="59" spans="1:7" s="190" customFormat="1" ht="142.9" customHeight="1">
      <c r="A59" s="220" t="s">
        <v>861</v>
      </c>
      <c r="B59" s="220"/>
      <c r="C59" s="220"/>
      <c r="D59" s="220"/>
      <c r="E59" s="220"/>
      <c r="F59" s="220"/>
    </row>
    <row r="60" spans="1:7" s="190" customFormat="1" ht="45.6" customHeight="1">
      <c r="A60" s="220" t="s">
        <v>862</v>
      </c>
      <c r="B60" s="220"/>
      <c r="C60" s="220"/>
      <c r="D60" s="220"/>
      <c r="E60" s="220"/>
      <c r="F60" s="220"/>
    </row>
    <row r="61" spans="1:7" s="190" customFormat="1" ht="133.5" customHeight="1">
      <c r="A61" s="220" t="s">
        <v>863</v>
      </c>
      <c r="B61" s="220"/>
      <c r="C61" s="220"/>
      <c r="D61" s="220"/>
      <c r="E61" s="220"/>
      <c r="F61" s="220"/>
    </row>
    <row r="62" spans="1:7" s="54" customFormat="1">
      <c r="E62" s="7"/>
    </row>
    <row r="63" spans="1:7" s="54" customFormat="1">
      <c r="E63" s="7"/>
    </row>
    <row r="64" spans="1:7" s="54" customFormat="1">
      <c r="A64" s="53"/>
      <c r="B64" s="191" t="s">
        <v>856</v>
      </c>
      <c r="C64" s="185"/>
      <c r="E64" s="7"/>
    </row>
    <row r="65" spans="1:6" s="54" customFormat="1">
      <c r="A65" s="53"/>
      <c r="B65" s="192" t="s">
        <v>864</v>
      </c>
      <c r="C65" s="193"/>
      <c r="E65" s="7"/>
    </row>
    <row r="66" spans="1:6" s="54" customFormat="1">
      <c r="A66" s="53"/>
      <c r="B66" s="192"/>
      <c r="C66" s="185"/>
      <c r="E66" s="7"/>
    </row>
    <row r="67" spans="1:6" s="54" customFormat="1">
      <c r="A67" s="53"/>
      <c r="B67" s="53"/>
      <c r="C67" s="194"/>
      <c r="D67" s="195"/>
      <c r="E67" s="7"/>
    </row>
    <row r="68" spans="1:6" s="54" customFormat="1">
      <c r="A68" s="53"/>
      <c r="B68" s="53"/>
      <c r="C68" s="194"/>
      <c r="D68" s="195"/>
      <c r="E68" s="7"/>
    </row>
    <row r="69" spans="1:6" s="54" customFormat="1">
      <c r="A69" s="53"/>
      <c r="B69" s="53" t="s">
        <v>858</v>
      </c>
      <c r="C69" s="194"/>
      <c r="D69" s="195"/>
      <c r="E69" s="7"/>
    </row>
    <row r="70" spans="1:6" s="54" customFormat="1">
      <c r="A70" s="53"/>
      <c r="B70" s="196" t="s">
        <v>859</v>
      </c>
      <c r="C70" s="194"/>
      <c r="D70" s="195"/>
      <c r="E70" s="7"/>
    </row>
    <row r="71" spans="1:6" s="54" customFormat="1">
      <c r="E71" s="7"/>
    </row>
    <row r="72" spans="1:6" s="54" customFormat="1">
      <c r="E72" s="7"/>
    </row>
    <row r="73" spans="1:6" s="54" customFormat="1">
      <c r="E73" s="7"/>
    </row>
    <row r="74" spans="1:6" s="92" customFormat="1" ht="30" customHeight="1">
      <c r="A74" s="93"/>
      <c r="C74" s="91"/>
      <c r="D74" s="90"/>
      <c r="E74" s="90"/>
      <c r="F74" s="90"/>
    </row>
    <row r="75" spans="1:6" s="92" customFormat="1" ht="30" customHeight="1">
      <c r="A75" s="93"/>
      <c r="C75" s="91"/>
      <c r="D75" s="90"/>
      <c r="E75" s="90"/>
      <c r="F75" s="90"/>
    </row>
    <row r="76" spans="1:6" s="92" customFormat="1" ht="30" customHeight="1">
      <c r="A76" s="93"/>
      <c r="C76" s="91"/>
      <c r="D76" s="90"/>
      <c r="E76" s="90"/>
      <c r="F76" s="90"/>
    </row>
    <row r="77" spans="1:6" s="92" customFormat="1" ht="30" customHeight="1">
      <c r="A77" s="93"/>
      <c r="C77" s="91"/>
      <c r="D77" s="90"/>
      <c r="E77" s="90"/>
      <c r="F77" s="90"/>
    </row>
    <row r="78" spans="1:6" s="92" customFormat="1" ht="30" customHeight="1">
      <c r="A78" s="93"/>
      <c r="C78" s="91"/>
      <c r="D78" s="90"/>
      <c r="E78" s="90"/>
      <c r="F78" s="90"/>
    </row>
    <row r="79" spans="1:6" s="92" customFormat="1" ht="30" customHeight="1">
      <c r="A79" s="93"/>
      <c r="C79" s="91"/>
      <c r="D79" s="90"/>
      <c r="E79" s="90"/>
      <c r="F79" s="90"/>
    </row>
  </sheetData>
  <protectedRanges>
    <protectedRange sqref="E4" name="Range1"/>
  </protectedRanges>
  <mergeCells count="10">
    <mergeCell ref="A59:F59"/>
    <mergeCell ref="A60:F60"/>
    <mergeCell ref="A61:F61"/>
    <mergeCell ref="A2:F2"/>
    <mergeCell ref="A3:F3"/>
    <mergeCell ref="B55:F55"/>
    <mergeCell ref="B57:E57"/>
    <mergeCell ref="A58:F58"/>
    <mergeCell ref="B56:E56"/>
    <mergeCell ref="B10:D10"/>
  </mergeCells>
  <phoneticPr fontId="2" type="noConversion"/>
  <pageMargins left="0.70866141732283472" right="0.70866141732283472" top="0.43307086614173229" bottom="0.43307086614173229" header="0.31496062992125984" footer="0.31496062992125984"/>
  <pageSetup paperSize="9"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D2D0-9DFA-419E-BA85-FABC4FDF05BC}">
  <sheetPr>
    <tabColor rgb="FF92D050"/>
  </sheetPr>
  <dimension ref="A1:F32"/>
  <sheetViews>
    <sheetView view="pageBreakPreview" zoomScale="90" zoomScaleNormal="85" zoomScaleSheetLayoutView="90" workbookViewId="0">
      <selection activeCell="F10" sqref="F10"/>
    </sheetView>
  </sheetViews>
  <sheetFormatPr defaultColWidth="8.86328125" defaultRowHeight="15.4"/>
  <cols>
    <col min="1" max="1" width="8.86328125" style="23"/>
    <col min="2" max="2" width="59" style="23" customWidth="1"/>
    <col min="3" max="6" width="15.1328125" style="23" customWidth="1"/>
    <col min="7" max="16384" width="8.86328125" style="23"/>
  </cols>
  <sheetData>
    <row r="1" spans="1:6" s="2" customFormat="1" ht="20.45" customHeight="1">
      <c r="A1" s="45"/>
      <c r="B1" s="46"/>
      <c r="C1" s="45"/>
      <c r="D1" s="47"/>
      <c r="E1" s="48" t="s">
        <v>79</v>
      </c>
      <c r="F1" s="49">
        <f>SUM!G10</f>
        <v>0</v>
      </c>
    </row>
    <row r="2" spans="1:6" s="50" customFormat="1" ht="50.45" customHeight="1">
      <c r="A2" s="217" t="str">
        <f>SUM!A12</f>
        <v xml:space="preserve">ВЕДОМОСТЬ ОБЪЕМОВ РАБОТ / BILL OF QUANTITIES </v>
      </c>
      <c r="B2" s="217"/>
      <c r="C2" s="217"/>
      <c r="D2" s="217"/>
      <c r="E2" s="217"/>
      <c r="F2" s="217"/>
    </row>
    <row r="3" spans="1:6" s="17" customFormat="1" ht="53.1" customHeight="1">
      <c r="A3" s="218" t="str">
        <f>SUM!A13</f>
        <v>Строительство системы водоснабжения для села Майдони Нав, города Рогун, Раштской долины / Construction of a water supply system for the village of Maidoni Nav, the city of Rogun, Rasht Valley</v>
      </c>
      <c r="B3" s="218"/>
      <c r="C3" s="218"/>
      <c r="D3" s="218"/>
      <c r="E3" s="218"/>
      <c r="F3" s="218"/>
    </row>
    <row r="4" spans="1:6" s="18" customFormat="1" ht="45">
      <c r="A4" s="64" t="s">
        <v>67</v>
      </c>
      <c r="B4" s="63" t="s">
        <v>68</v>
      </c>
      <c r="C4" s="19" t="s">
        <v>69</v>
      </c>
      <c r="D4" s="66" t="s">
        <v>70</v>
      </c>
      <c r="E4" s="67" t="s">
        <v>71</v>
      </c>
      <c r="F4" s="68" t="s">
        <v>72</v>
      </c>
    </row>
    <row r="5" spans="1:6" s="18" customFormat="1" ht="30.75" customHeight="1">
      <c r="A5" s="65" t="s">
        <v>91</v>
      </c>
      <c r="B5" s="227" t="s">
        <v>110</v>
      </c>
      <c r="C5" s="227"/>
      <c r="D5" s="227"/>
      <c r="E5" s="227"/>
      <c r="F5" s="227"/>
    </row>
    <row r="6" spans="1:6" ht="76.900000000000006">
      <c r="A6" s="20">
        <v>1</v>
      </c>
      <c r="B6" s="69" t="s">
        <v>111</v>
      </c>
      <c r="C6" s="70" t="s">
        <v>73</v>
      </c>
      <c r="D6" s="110">
        <v>1</v>
      </c>
      <c r="E6" s="175"/>
      <c r="F6" s="71">
        <f>ROUND(D6*E6,2)</f>
        <v>0</v>
      </c>
    </row>
    <row r="7" spans="1:6" ht="30.75">
      <c r="A7" s="20">
        <v>2</v>
      </c>
      <c r="B7" s="24" t="s">
        <v>74</v>
      </c>
      <c r="C7" s="21" t="s">
        <v>73</v>
      </c>
      <c r="D7" s="110">
        <v>1</v>
      </c>
      <c r="E7" s="176"/>
      <c r="F7" s="22">
        <f>ROUND(D7*E7,2)</f>
        <v>0</v>
      </c>
    </row>
    <row r="8" spans="1:6" ht="30.75">
      <c r="A8" s="20">
        <v>3</v>
      </c>
      <c r="B8" s="26" t="s">
        <v>76</v>
      </c>
      <c r="C8" s="25" t="s">
        <v>75</v>
      </c>
      <c r="D8" s="110">
        <v>7</v>
      </c>
      <c r="E8" s="176"/>
      <c r="F8" s="22">
        <f>ROUND(D8*E8,2)</f>
        <v>0</v>
      </c>
    </row>
    <row r="9" spans="1:6" ht="30.75">
      <c r="A9" s="20">
        <v>4</v>
      </c>
      <c r="B9" s="24" t="s">
        <v>77</v>
      </c>
      <c r="C9" s="25" t="s">
        <v>75</v>
      </c>
      <c r="D9" s="110">
        <v>7</v>
      </c>
      <c r="E9" s="176"/>
      <c r="F9" s="22">
        <f>ROUND(D9*E9,2)</f>
        <v>0</v>
      </c>
    </row>
    <row r="10" spans="1:6" ht="30" customHeight="1">
      <c r="A10" s="27" t="s">
        <v>78</v>
      </c>
      <c r="B10" s="28"/>
      <c r="C10" s="28"/>
      <c r="D10" s="28"/>
      <c r="E10" s="28"/>
      <c r="F10" s="29">
        <f>SUM(F6:F9)</f>
        <v>0</v>
      </c>
    </row>
    <row r="11" spans="1:6" s="190" customFormat="1" ht="28.5" customHeight="1">
      <c r="A11" s="220" t="s">
        <v>860</v>
      </c>
      <c r="B11" s="220"/>
      <c r="C11" s="220"/>
      <c r="D11" s="220"/>
      <c r="E11" s="220"/>
      <c r="F11" s="220"/>
    </row>
    <row r="12" spans="1:6" s="190" customFormat="1" ht="164.25" customHeight="1">
      <c r="A12" s="220" t="s">
        <v>861</v>
      </c>
      <c r="B12" s="220"/>
      <c r="C12" s="220"/>
      <c r="D12" s="220"/>
      <c r="E12" s="220"/>
      <c r="F12" s="220"/>
    </row>
    <row r="13" spans="1:6" s="190" customFormat="1" ht="36.75" customHeight="1">
      <c r="A13" s="220" t="s">
        <v>862</v>
      </c>
      <c r="B13" s="220"/>
      <c r="C13" s="220"/>
      <c r="D13" s="220"/>
      <c r="E13" s="220"/>
      <c r="F13" s="220"/>
    </row>
    <row r="14" spans="1:6" s="190" customFormat="1" ht="135" customHeight="1">
      <c r="A14" s="220" t="s">
        <v>863</v>
      </c>
      <c r="B14" s="220"/>
      <c r="C14" s="220"/>
      <c r="D14" s="220"/>
      <c r="E14" s="220"/>
      <c r="F14" s="220"/>
    </row>
    <row r="15" spans="1:6" s="54" customFormat="1">
      <c r="E15" s="7"/>
    </row>
    <row r="16" spans="1:6" s="54" customFormat="1">
      <c r="E16" s="7"/>
    </row>
    <row r="17" spans="1:6" s="54" customFormat="1">
      <c r="A17" s="53"/>
      <c r="B17" s="191" t="s">
        <v>856</v>
      </c>
      <c r="C17" s="185"/>
      <c r="E17" s="7"/>
    </row>
    <row r="18" spans="1:6" s="54" customFormat="1">
      <c r="A18" s="53"/>
      <c r="B18" s="192" t="s">
        <v>864</v>
      </c>
      <c r="C18" s="193"/>
      <c r="E18" s="7"/>
    </row>
    <row r="19" spans="1:6" s="54" customFormat="1">
      <c r="A19" s="53"/>
      <c r="B19" s="192"/>
      <c r="C19" s="185"/>
      <c r="E19" s="7"/>
    </row>
    <row r="20" spans="1:6" s="54" customFormat="1">
      <c r="A20" s="53"/>
      <c r="B20" s="53"/>
      <c r="C20" s="194"/>
      <c r="D20" s="195"/>
      <c r="E20" s="7"/>
    </row>
    <row r="21" spans="1:6" s="54" customFormat="1">
      <c r="A21" s="53"/>
      <c r="B21" s="53"/>
      <c r="C21" s="194"/>
      <c r="D21" s="195"/>
      <c r="E21" s="7"/>
    </row>
    <row r="22" spans="1:6" s="54" customFormat="1">
      <c r="A22" s="53"/>
      <c r="B22" s="53" t="s">
        <v>858</v>
      </c>
      <c r="C22" s="194"/>
      <c r="D22" s="195"/>
      <c r="E22" s="7"/>
    </row>
    <row r="23" spans="1:6" s="54" customFormat="1">
      <c r="A23" s="53"/>
      <c r="B23" s="196" t="s">
        <v>859</v>
      </c>
      <c r="C23" s="194"/>
      <c r="D23" s="195"/>
      <c r="E23" s="7"/>
    </row>
    <row r="24" spans="1:6" s="54" customFormat="1">
      <c r="E24" s="7"/>
    </row>
    <row r="25" spans="1:6" s="54" customFormat="1">
      <c r="E25" s="7"/>
    </row>
    <row r="26" spans="1:6" s="54" customFormat="1">
      <c r="E26" s="7"/>
    </row>
    <row r="27" spans="1:6" s="92" customFormat="1" ht="30" customHeight="1">
      <c r="A27" s="93"/>
      <c r="C27" s="91"/>
      <c r="D27" s="90"/>
      <c r="E27" s="90"/>
      <c r="F27" s="90"/>
    </row>
    <row r="28" spans="1:6" s="92" customFormat="1" ht="30" customHeight="1">
      <c r="A28" s="93"/>
      <c r="C28" s="91"/>
      <c r="D28" s="90"/>
      <c r="E28" s="90"/>
      <c r="F28" s="90"/>
    </row>
    <row r="29" spans="1:6" s="92" customFormat="1" ht="30" customHeight="1">
      <c r="A29" s="93"/>
      <c r="C29" s="91"/>
      <c r="D29" s="90"/>
      <c r="E29" s="90"/>
      <c r="F29" s="90"/>
    </row>
    <row r="30" spans="1:6" s="92" customFormat="1" ht="30" customHeight="1">
      <c r="A30" s="93"/>
      <c r="C30" s="91"/>
      <c r="D30" s="90"/>
      <c r="E30" s="90"/>
      <c r="F30" s="90"/>
    </row>
    <row r="31" spans="1:6" s="92" customFormat="1" ht="30" customHeight="1">
      <c r="A31" s="93"/>
      <c r="C31" s="91"/>
      <c r="D31" s="90"/>
      <c r="E31" s="90"/>
      <c r="F31" s="90"/>
    </row>
    <row r="32" spans="1:6" s="92" customFormat="1" ht="30" customHeight="1">
      <c r="A32" s="93"/>
      <c r="C32" s="91"/>
      <c r="D32" s="90"/>
      <c r="E32" s="90"/>
      <c r="F32" s="90"/>
    </row>
  </sheetData>
  <protectedRanges>
    <protectedRange sqref="E4" name="Range1"/>
    <protectedRange sqref="E7:E9" name="Range1_9"/>
    <protectedRange sqref="E6" name="Range1_9_1"/>
  </protectedRanges>
  <mergeCells count="7">
    <mergeCell ref="A13:F13"/>
    <mergeCell ref="A14:F14"/>
    <mergeCell ref="B5:F5"/>
    <mergeCell ref="A2:F2"/>
    <mergeCell ref="A3:F3"/>
    <mergeCell ref="A11:F11"/>
    <mergeCell ref="A12:F12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</vt:lpstr>
      <vt:lpstr>A</vt:lpstr>
      <vt:lpstr>B</vt:lpstr>
      <vt:lpstr>C</vt:lpstr>
      <vt:lpstr>D</vt:lpstr>
      <vt:lpstr>E</vt:lpstr>
      <vt:lpstr>F</vt:lpstr>
      <vt:lpstr>A!Print_Area</vt:lpstr>
      <vt:lpstr>B!Print_Area</vt:lpstr>
      <vt:lpstr>'C'!Print_Area</vt:lpstr>
      <vt:lpstr>D!Print_Area</vt:lpstr>
      <vt:lpstr>E!Print_Area</vt:lpstr>
      <vt:lpstr>F!Print_Area</vt:lpstr>
      <vt:lpstr>SUM!Print_Area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Barakat</dc:creator>
  <cp:lastModifiedBy>Shomamad Sultonmamadov</cp:lastModifiedBy>
  <cp:lastPrinted>2024-08-20T12:45:29Z</cp:lastPrinted>
  <dcterms:created xsi:type="dcterms:W3CDTF">2002-02-11T05:58:42Z</dcterms:created>
  <dcterms:modified xsi:type="dcterms:W3CDTF">2024-10-07T06:29:30Z</dcterms:modified>
</cp:coreProperties>
</file>