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odikov\Desktop\ОТЧЕТ пешеходный мост в Хороге\"/>
    </mc:Choice>
  </mc:AlternateContent>
  <xr:revisionPtr revIDLastSave="0" documentId="13_ncr:1_{CE198EA8-7EF5-44A2-A525-69A6D2B8A9C6}" xr6:coauthVersionLast="47" xr6:coauthVersionMax="47" xr10:uidLastSave="{00000000-0000-0000-0000-000000000000}"/>
  <bookViews>
    <workbookView xWindow="15240" yWindow="-2565" windowWidth="29040" windowHeight="15840" activeTab="4" xr2:uid="{6FAB57A1-F405-4B8C-9B2F-801109F840F5}"/>
  </bookViews>
  <sheets>
    <sheet name="физ мех" sheetId="29" r:id="rId1"/>
    <sheet name="сводная" sheetId="30" r:id="rId2"/>
    <sheet name="грансостава" sheetId="27" r:id="rId3"/>
    <sheet name="химия" sheetId="28" r:id="rId4"/>
    <sheet name="скважины" sheetId="26" r:id="rId5"/>
  </sheets>
  <externalReferences>
    <externalReference r:id="rId6"/>
    <externalReference r:id="rId7"/>
  </externalReferences>
  <definedNames>
    <definedName name="_xlnm._FilterDatabase" localSheetId="1" hidden="1">сводная!$B$1:$B$124</definedName>
    <definedName name="_xlnm._FilterDatabase" localSheetId="4" hidden="1">скважины!$C$2:$J$21</definedName>
    <definedName name="_xlnm._FilterDatabase" localSheetId="0" hidden="1">'физ мех'!$A$4:$AB$19</definedName>
    <definedName name="a">'[1]Расч стройплощ'!$AC$7</definedName>
    <definedName name="Aa">'[1]Расч стройплощ'!$AC$7</definedName>
    <definedName name="lora">#REF!</definedName>
    <definedName name="loraa">#REF!</definedName>
    <definedName name="OOOOO">#REF!</definedName>
    <definedName name="RO50xXBH50">#REF!</definedName>
    <definedName name="uuuu">#REF!</definedName>
    <definedName name="Z_35AFDAFA_95A3_4817_893F_0E12223D76AA_.wvu.FilterData" localSheetId="0" hidden="1">'физ мех'!$A$4:$AA$17</definedName>
    <definedName name="Z_35AFDAFA_95A3_4817_893F_0E12223D76AA_.wvu.PrintArea" localSheetId="0" hidden="1">'физ мех'!$A$1:$AB$17</definedName>
    <definedName name="Z_35AFDAFA_95A3_4817_893F_0E12223D76AA_.wvu.PrintTitles" localSheetId="0" hidden="1">'физ мех'!$4:$11</definedName>
    <definedName name="Z_35AFDAFA_95A3_4817_893F_0E12223D76AA_.wvu.Rows" localSheetId="0" hidden="1">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</definedName>
    <definedName name="Z_EFB5AA53_4AB1_4843_A8D7_123D12485DAF_.wvu.FilterData" localSheetId="0" hidden="1">'физ мех'!$A$4:$AA$17</definedName>
    <definedName name="Z_EFB5AA53_4AB1_4843_A8D7_123D12485DAF_.wvu.PrintArea" localSheetId="0" hidden="1">'физ мех'!$A$1:$AB$17</definedName>
    <definedName name="Z_EFB5AA53_4AB1_4843_A8D7_123D12485DAF_.wvu.PrintTitles" localSheetId="0" hidden="1">'физ мех'!$4:$11</definedName>
    <definedName name="Z_EFB5AA53_4AB1_4843_A8D7_123D12485DAF_.wvu.Rows" localSheetId="0" hidden="1">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мех'!#REF!,'физ мех'!#REF!</definedName>
    <definedName name="ало">#REF!</definedName>
    <definedName name="ббб">#REF!</definedName>
    <definedName name="ёёё">#REF!</definedName>
    <definedName name="ими">#REF!</definedName>
    <definedName name="ку">#REF!</definedName>
    <definedName name="ммм">#REF!</definedName>
    <definedName name="_xlnm.Print_Area" localSheetId="2">грансостава!$A$1:$S$26</definedName>
    <definedName name="_xlnm.Print_Area" localSheetId="1">сводная!$A$2:$W$39</definedName>
    <definedName name="_xlnm.Print_Area" localSheetId="4">скважины!$B$2:$J$35</definedName>
    <definedName name="_xlnm.Print_Area" localSheetId="0">'физ мех'!$A$1:$AB$18</definedName>
    <definedName name="_xlnm.Print_Area" localSheetId="3">химия!$A$1:$U$60</definedName>
    <definedName name="ооо">'[1]Расч стройплощ'!$AC$7</definedName>
    <definedName name="ппрол">#REF!</definedName>
    <definedName name="рас1">#REF!</definedName>
    <definedName name="рр">#REF!</definedName>
    <definedName name="смеп">#REF!</definedName>
    <definedName name="та.">#REF!</definedName>
    <definedName name="тая">#REF!</definedName>
    <definedName name="три">#REF!</definedName>
    <definedName name="трои">#REF!</definedName>
    <definedName name="фйы">#REF!</definedName>
    <definedName name="фмс">#REF!</definedName>
    <definedName name="шурф">#REF!</definedName>
    <definedName name="шурфк">#REF!</definedName>
    <definedName name="ьоит">#REF!</definedName>
    <definedName name="юша">#REF!</definedName>
    <definedName name="юшь">#REF!</definedName>
    <definedName name="ююю">#REF!</definedName>
    <definedName name="яфыа">#REF!</definedName>
    <definedName name="яяя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6" l="1"/>
  <c r="M10" i="26"/>
  <c r="I36" i="30" l="1"/>
  <c r="J36" i="30"/>
  <c r="K36" i="30"/>
  <c r="L36" i="30"/>
  <c r="M36" i="30"/>
  <c r="N36" i="30"/>
  <c r="H36" i="30"/>
  <c r="R25" i="30"/>
  <c r="R24" i="30"/>
  <c r="C22" i="30"/>
  <c r="E22" i="30" s="1"/>
  <c r="E25" i="30" s="1"/>
  <c r="F15" i="30"/>
  <c r="G15" i="30"/>
  <c r="H15" i="30"/>
  <c r="I15" i="30"/>
  <c r="J15" i="30"/>
  <c r="K15" i="30"/>
  <c r="L15" i="30"/>
  <c r="M15" i="30"/>
  <c r="N15" i="30"/>
  <c r="O15" i="30"/>
  <c r="F14" i="30"/>
  <c r="G14" i="30"/>
  <c r="H14" i="30"/>
  <c r="I14" i="30"/>
  <c r="J14" i="30"/>
  <c r="K14" i="30"/>
  <c r="L14" i="30"/>
  <c r="M14" i="30"/>
  <c r="N14" i="30"/>
  <c r="O14" i="30"/>
  <c r="Q14" i="30"/>
  <c r="R14" i="30"/>
  <c r="S14" i="30"/>
  <c r="T14" i="30"/>
  <c r="U14" i="30"/>
  <c r="V14" i="30"/>
  <c r="F13" i="30"/>
  <c r="G13" i="30"/>
  <c r="H13" i="30"/>
  <c r="I13" i="30"/>
  <c r="J13" i="30"/>
  <c r="K13" i="30"/>
  <c r="L13" i="30"/>
  <c r="M13" i="30"/>
  <c r="N13" i="30"/>
  <c r="O13" i="30"/>
  <c r="Q13" i="30"/>
  <c r="R13" i="30"/>
  <c r="S13" i="30"/>
  <c r="T13" i="30"/>
  <c r="U13" i="30"/>
  <c r="E15" i="30"/>
  <c r="E14" i="30"/>
  <c r="E13" i="30"/>
  <c r="C16" i="29"/>
  <c r="E16" i="29" s="1"/>
  <c r="R36" i="30"/>
  <c r="R38" i="30" s="1"/>
  <c r="Q36" i="30"/>
  <c r="Q38" i="30" s="1"/>
  <c r="G36" i="30"/>
  <c r="F36" i="30"/>
  <c r="E36" i="30"/>
  <c r="R35" i="30"/>
  <c r="Q35" i="30"/>
  <c r="N35" i="30"/>
  <c r="M35" i="30"/>
  <c r="L35" i="30"/>
  <c r="K35" i="30"/>
  <c r="J35" i="30"/>
  <c r="I35" i="30"/>
  <c r="H35" i="30"/>
  <c r="G35" i="30"/>
  <c r="F35" i="30"/>
  <c r="E35" i="30"/>
  <c r="R34" i="30"/>
  <c r="Q34" i="30"/>
  <c r="N34" i="30"/>
  <c r="M34" i="30"/>
  <c r="L34" i="30"/>
  <c r="K34" i="30"/>
  <c r="J34" i="30"/>
  <c r="I34" i="30"/>
  <c r="H34" i="30"/>
  <c r="G34" i="30"/>
  <c r="F34" i="30"/>
  <c r="E34" i="30"/>
  <c r="Q25" i="30"/>
  <c r="Q27" i="30" s="1"/>
  <c r="H25" i="30"/>
  <c r="H26" i="30" s="1"/>
  <c r="H27" i="30" s="1"/>
  <c r="G25" i="30"/>
  <c r="F25" i="30"/>
  <c r="H24" i="30"/>
  <c r="G24" i="30"/>
  <c r="F24" i="30"/>
  <c r="Q23" i="30"/>
  <c r="H23" i="30"/>
  <c r="G23" i="30"/>
  <c r="F23" i="30"/>
  <c r="I22" i="30"/>
  <c r="L22" i="30" s="1"/>
  <c r="R15" i="30"/>
  <c r="R17" i="30" s="1"/>
  <c r="Q15" i="30"/>
  <c r="Q17" i="30" s="1"/>
  <c r="H16" i="30"/>
  <c r="H17" i="30" s="1"/>
  <c r="E17" i="29"/>
  <c r="K16" i="29"/>
  <c r="N16" i="29" s="1"/>
  <c r="K14" i="29"/>
  <c r="N14" i="29" s="1"/>
  <c r="O14" i="29" s="1"/>
  <c r="K13" i="29"/>
  <c r="N13" i="29" s="1"/>
  <c r="O13" i="29" s="1"/>
  <c r="K12" i="29"/>
  <c r="N12" i="29" s="1"/>
  <c r="O12" i="29" s="1"/>
  <c r="E15" i="29"/>
  <c r="C14" i="29"/>
  <c r="E14" i="29" s="1"/>
  <c r="C13" i="29"/>
  <c r="E13" i="29" s="1"/>
  <c r="E12" i="29"/>
  <c r="T46" i="28"/>
  <c r="R46" i="28"/>
  <c r="P46" i="28"/>
  <c r="N46" i="28"/>
  <c r="L46" i="28"/>
  <c r="J46" i="28"/>
  <c r="H46" i="28"/>
  <c r="F46" i="28"/>
  <c r="D46" i="28"/>
  <c r="T44" i="28"/>
  <c r="R44" i="28"/>
  <c r="P44" i="28"/>
  <c r="N44" i="28"/>
  <c r="L44" i="28"/>
  <c r="J44" i="28"/>
  <c r="H44" i="28"/>
  <c r="F44" i="28"/>
  <c r="D44" i="28"/>
  <c r="T35" i="28"/>
  <c r="R35" i="28"/>
  <c r="P35" i="28"/>
  <c r="N35" i="28"/>
  <c r="L35" i="28"/>
  <c r="J35" i="28"/>
  <c r="H35" i="28"/>
  <c r="F35" i="28"/>
  <c r="D35" i="28"/>
  <c r="T33" i="28"/>
  <c r="R33" i="28"/>
  <c r="P33" i="28"/>
  <c r="N33" i="28"/>
  <c r="L33" i="28"/>
  <c r="J33" i="28"/>
  <c r="H33" i="28"/>
  <c r="F33" i="28"/>
  <c r="D33" i="28"/>
  <c r="C28" i="28"/>
  <c r="C39" i="28" s="1"/>
  <c r="C50" i="28" s="1"/>
  <c r="C59" i="28" s="1"/>
  <c r="B28" i="28"/>
  <c r="B39" i="28" s="1"/>
  <c r="B50" i="28" s="1"/>
  <c r="B59" i="28" s="1"/>
  <c r="C27" i="28"/>
  <c r="C38" i="28" s="1"/>
  <c r="C49" i="28" s="1"/>
  <c r="C58" i="28" s="1"/>
  <c r="B27" i="28"/>
  <c r="B38" i="28" s="1"/>
  <c r="B49" i="28" s="1"/>
  <c r="B58" i="28" s="1"/>
  <c r="C26" i="28"/>
  <c r="C37" i="28" s="1"/>
  <c r="C48" i="28" s="1"/>
  <c r="C57" i="28" s="1"/>
  <c r="B26" i="28"/>
  <c r="B37" i="28" s="1"/>
  <c r="B48" i="28" s="1"/>
  <c r="B57" i="28" s="1"/>
  <c r="C25" i="28"/>
  <c r="C36" i="28" s="1"/>
  <c r="C47" i="28" s="1"/>
  <c r="C56" i="28" s="1"/>
  <c r="B25" i="28"/>
  <c r="B36" i="28" s="1"/>
  <c r="B47" i="28" s="1"/>
  <c r="B56" i="28" s="1"/>
  <c r="J13" i="28"/>
  <c r="D39" i="28" s="1"/>
  <c r="I13" i="28"/>
  <c r="O13" i="28" s="1"/>
  <c r="H13" i="28"/>
  <c r="N13" i="28" s="1"/>
  <c r="G13" i="28"/>
  <c r="M13" i="28" s="1"/>
  <c r="F13" i="28"/>
  <c r="L13" i="28" s="1"/>
  <c r="J12" i="28"/>
  <c r="D38" i="28" s="1"/>
  <c r="I12" i="28"/>
  <c r="D58" i="28" s="1"/>
  <c r="J58" i="28" s="1"/>
  <c r="H12" i="28"/>
  <c r="N12" i="28" s="1"/>
  <c r="G12" i="28"/>
  <c r="M12" i="28" s="1"/>
  <c r="F12" i="28"/>
  <c r="L12" i="28" s="1"/>
  <c r="J11" i="28"/>
  <c r="P11" i="28" s="1"/>
  <c r="I11" i="28"/>
  <c r="O11" i="28" s="1"/>
  <c r="H11" i="28"/>
  <c r="N11" i="28" s="1"/>
  <c r="G11" i="28"/>
  <c r="M11" i="28" s="1"/>
  <c r="F11" i="28"/>
  <c r="L11" i="28" s="1"/>
  <c r="J10" i="28"/>
  <c r="D36" i="28" s="1"/>
  <c r="I10" i="28"/>
  <c r="H10" i="28"/>
  <c r="N10" i="28" s="1"/>
  <c r="G10" i="28"/>
  <c r="M10" i="28" s="1"/>
  <c r="F10" i="28"/>
  <c r="L10" i="28" s="1"/>
  <c r="D28" i="28" l="1"/>
  <c r="E23" i="30"/>
  <c r="E24" i="30"/>
  <c r="I24" i="30"/>
  <c r="Q26" i="30"/>
  <c r="M22" i="30"/>
  <c r="L23" i="30"/>
  <c r="J22" i="30"/>
  <c r="L24" i="30"/>
  <c r="L25" i="30"/>
  <c r="H37" i="30"/>
  <c r="H38" i="30" s="1"/>
  <c r="I25" i="30"/>
  <c r="Q16" i="30"/>
  <c r="Q24" i="30" s="1"/>
  <c r="Q37" i="30"/>
  <c r="R16" i="30"/>
  <c r="R37" i="30"/>
  <c r="I23" i="30"/>
  <c r="K22" i="30"/>
  <c r="M16" i="29"/>
  <c r="P16" i="29" s="1"/>
  <c r="L16" i="29"/>
  <c r="O16" i="29"/>
  <c r="L14" i="29"/>
  <c r="M14" i="29"/>
  <c r="P14" i="29" s="1"/>
  <c r="L13" i="29"/>
  <c r="M13" i="29"/>
  <c r="P13" i="29" s="1"/>
  <c r="L12" i="29"/>
  <c r="M12" i="29"/>
  <c r="P12" i="29" s="1"/>
  <c r="O12" i="28"/>
  <c r="P12" i="28"/>
  <c r="P13" i="28"/>
  <c r="D59" i="28"/>
  <c r="J59" i="28" s="1"/>
  <c r="D57" i="28"/>
  <c r="J57" i="28" s="1"/>
  <c r="Q13" i="28"/>
  <c r="K13" i="28" s="1"/>
  <c r="E13" i="28" s="1"/>
  <c r="D37" i="28"/>
  <c r="D56" i="28"/>
  <c r="J56" i="28" s="1"/>
  <c r="D48" i="28"/>
  <c r="D50" i="28"/>
  <c r="Q11" i="28"/>
  <c r="K11" i="28" s="1"/>
  <c r="E11" i="28" s="1"/>
  <c r="Q12" i="28"/>
  <c r="K12" i="28" s="1"/>
  <c r="E12" i="28" s="1"/>
  <c r="D26" i="28"/>
  <c r="O10" i="28"/>
  <c r="D27" i="28"/>
  <c r="D49" i="28"/>
  <c r="P10" i="28"/>
  <c r="D25" i="28"/>
  <c r="D47" i="28"/>
  <c r="R23" i="30" l="1"/>
  <c r="M23" i="30"/>
  <c r="M24" i="30"/>
  <c r="M25" i="30"/>
  <c r="K23" i="30"/>
  <c r="K24" i="30"/>
  <c r="N22" i="30"/>
  <c r="K25" i="30"/>
  <c r="J23" i="30"/>
  <c r="J24" i="30"/>
  <c r="J25" i="30"/>
  <c r="Q10" i="28"/>
  <c r="K10" i="28" s="1"/>
  <c r="E10" i="28" s="1"/>
  <c r="R26" i="30" l="1"/>
  <c r="R27" i="30"/>
  <c r="N24" i="30"/>
  <c r="N25" i="30"/>
  <c r="N23" i="30"/>
  <c r="D21" i="26" l="1"/>
  <c r="F20" i="26"/>
  <c r="D12" i="26"/>
  <c r="F12" i="26" s="1"/>
  <c r="D11" i="26"/>
  <c r="F11" i="26" s="1"/>
  <c r="F10" i="26"/>
  <c r="F21" i="26" l="1"/>
</calcChain>
</file>

<file path=xl/sharedStrings.xml><?xml version="1.0" encoding="utf-8"?>
<sst xmlns="http://schemas.openxmlformats.org/spreadsheetml/2006/main" count="448" uniqueCount="275">
  <si>
    <t xml:space="preserve">   Дата проходки </t>
  </si>
  <si>
    <t>Масштаб условный</t>
  </si>
  <si>
    <t xml:space="preserve">Местоположение: </t>
  </si>
  <si>
    <t xml:space="preserve">Литологический разрез </t>
  </si>
  <si>
    <t>Глубина залегания слоя,м</t>
  </si>
  <si>
    <t>Мощность слоя, м</t>
  </si>
  <si>
    <t>Уровень подземных вод, м</t>
  </si>
  <si>
    <t>Описание грунта</t>
  </si>
  <si>
    <t>Номер ИГЭ</t>
  </si>
  <si>
    <t>Категория грунтов
по трудности разработки                              ЭСН РТ-2007-01</t>
  </si>
  <si>
    <t>от</t>
  </si>
  <si>
    <t>до</t>
  </si>
  <si>
    <t xml:space="preserve">Отметка устья: см. топоплан                                                                                              </t>
  </si>
  <si>
    <t>ЖУРНАЛ СКВАЖИН  И ШУРФОВ</t>
  </si>
  <si>
    <t>ПК</t>
  </si>
  <si>
    <t>6(г) Э, Б, Р-4</t>
  </si>
  <si>
    <t>Скважина-2</t>
  </si>
  <si>
    <t>Скв-2</t>
  </si>
  <si>
    <t>Скважина-1</t>
  </si>
  <si>
    <t>Скв-1</t>
  </si>
  <si>
    <t xml:space="preserve">Насыпной грунт при размер частиц свыше 80мм. Содержани валунов  до 30%. Заполнитель мелкозернистый песок. </t>
  </si>
  <si>
    <t>6(в)                        Э-3,  Б-3, Р-3</t>
  </si>
  <si>
    <t xml:space="preserve">Галечный грунт при размер частиц свыше 80мм. Содержани валунов  до 10%. Заполнитель Среднезернистый песок. </t>
  </si>
  <si>
    <t xml:space="preserve">Галечный грунт при размер частиц свыше 80мм. Содержани валунов  до 30%. (линзы песка) Заполнитель крупнозернистый песок. </t>
  </si>
  <si>
    <t>Аб.отм</t>
  </si>
  <si>
    <t>Н-2080.62  левый борт</t>
  </si>
  <si>
    <t>Н-2077.98 правый берег</t>
  </si>
  <si>
    <t>Среднезернистый песок (гравелистый) с содержанием гальки до 10%</t>
  </si>
  <si>
    <t>Таблица гранулометрического состава грунтов</t>
  </si>
  <si>
    <t xml:space="preserve">Номер пробы: </t>
  </si>
  <si>
    <t xml:space="preserve">Шурф No: </t>
  </si>
  <si>
    <t>Глубина отбора (м)</t>
  </si>
  <si>
    <t>ГОСТ 25607-2009</t>
  </si>
  <si>
    <t>Классификация грунтов                       СНиП 25100-2011                       табл Б.9</t>
  </si>
  <si>
    <t>70,0-40,0</t>
  </si>
  <si>
    <t>40,0-20,0</t>
  </si>
  <si>
    <t>20,0-10,0</t>
  </si>
  <si>
    <t>10,0-5,0</t>
  </si>
  <si>
    <t>5,0-2,5</t>
  </si>
  <si>
    <t>2,5-1,25</t>
  </si>
  <si>
    <t>1,25-0,63</t>
  </si>
  <si>
    <t>0,63-0,315</t>
  </si>
  <si>
    <t>0,315-0,14</t>
  </si>
  <si>
    <t>дно</t>
  </si>
  <si>
    <t>валуны (глыбы)</t>
  </si>
  <si>
    <t>галечник (щебень)</t>
  </si>
  <si>
    <t>гравий (дресва)</t>
  </si>
  <si>
    <t>песок</t>
  </si>
  <si>
    <t>пыль</t>
  </si>
  <si>
    <t xml:space="preserve">                                                            Остатки (процентное содержание)</t>
  </si>
  <si>
    <t>Скв-1 проба отобрана в русле реки</t>
  </si>
  <si>
    <t>галечник</t>
  </si>
  <si>
    <t>Скв-2 проба отобрана в русле реки</t>
  </si>
  <si>
    <t xml:space="preserve">                                                         Проходы (процентное содержание)</t>
  </si>
  <si>
    <t>частные  остатки на ситах (процентное содержание)</t>
  </si>
  <si>
    <t>Скв-2  проба отобрана внизу из русла реки</t>
  </si>
  <si>
    <t>песок гравелистый</t>
  </si>
  <si>
    <t>Шурф-1 отобрана рядом с скважиной-2</t>
  </si>
  <si>
    <t>Шурф-1отобрана рядом с скважиной-2</t>
  </si>
  <si>
    <t>Шурф-1 отобрана  рядом с скважиной-2</t>
  </si>
  <si>
    <t xml:space="preserve">                                         Пешеходный мостовой переход через р Гунд г Хорог</t>
  </si>
  <si>
    <t xml:space="preserve">   Пешеходный мостовой переход через р.Гунд г. Хорог</t>
  </si>
  <si>
    <t>Тип сооружения: Пешеходный мостовой переход.</t>
  </si>
  <si>
    <t>Таблицы химического состава и агрессивности грунтовых вод к бетонам и арматуре железобетонных конструкций</t>
  </si>
  <si>
    <t>Таблица химического состава воды</t>
  </si>
  <si>
    <t>Проба №</t>
  </si>
  <si>
    <t>Глубина м</t>
  </si>
  <si>
    <t>Процентное содержание  грамм на 1литр</t>
  </si>
  <si>
    <t>мг/^Эквивалент</t>
  </si>
  <si>
    <t>Сухой остаток</t>
  </si>
  <si>
    <t>Ca</t>
  </si>
  <si>
    <t>Mg</t>
  </si>
  <si>
    <t>Cl</t>
  </si>
  <si>
    <t>Na+K</t>
  </si>
  <si>
    <t>Русло реки левый берег</t>
  </si>
  <si>
    <t>Русло реки правый берег</t>
  </si>
  <si>
    <t>Степень агрессивного воздействия воды  на бетонные конструкции</t>
  </si>
  <si>
    <t xml:space="preserve">Среда:   при периодическом смачивании </t>
  </si>
  <si>
    <t>=от 3,0  до 6,0мг-экв/л</t>
  </si>
  <si>
    <t>СНиП  2.03.11-85, таблица 6</t>
  </si>
  <si>
    <t>№ выработки</t>
  </si>
  <si>
    <t>Глубина отбора</t>
  </si>
  <si>
    <t>На портландцементе</t>
  </si>
  <si>
    <t>На портландцемент с добаками и шлакопортландцементе</t>
  </si>
  <si>
    <t>На сульфатостойком цементе</t>
  </si>
  <si>
    <t>Марка бетона по водонепроницаемости</t>
  </si>
  <si>
    <t>W4</t>
  </si>
  <si>
    <t>Лимит  мг в 1 литре  HCO3 до 3,0</t>
  </si>
  <si>
    <t>свыше 250 до 500 (слабо…)</t>
  </si>
  <si>
    <t>свыше 500 до1000 (средне…)</t>
  </si>
  <si>
    <t xml:space="preserve"> свыше 1000                         (сильно...)</t>
  </si>
  <si>
    <t xml:space="preserve"> свыше 1500 до 3000    (слабо…)</t>
  </si>
  <si>
    <t>свыше 3000 до 4000 (средне…)</t>
  </si>
  <si>
    <t xml:space="preserve"> свыше 4000 (сильно…) </t>
  </si>
  <si>
    <t>свыше 3000 до 6000 (слабо…)</t>
  </si>
  <si>
    <t>свыше 6000 до 8000    (средне…)</t>
  </si>
  <si>
    <t>свыше 8000   (сильно…)</t>
  </si>
  <si>
    <t>Лимит  мг в 1 литре  HCO3  до 6,0</t>
  </si>
  <si>
    <t xml:space="preserve">Св. 500 до 1000 </t>
  </si>
  <si>
    <t xml:space="preserve">Св. 1000 до 1200 </t>
  </si>
  <si>
    <t xml:space="preserve">Св. 1200 </t>
  </si>
  <si>
    <t xml:space="preserve">Св. 3000 до 4000 </t>
  </si>
  <si>
    <t xml:space="preserve">Св. 4000 до 5000 </t>
  </si>
  <si>
    <t xml:space="preserve">Св. 5000 </t>
  </si>
  <si>
    <t xml:space="preserve">Св.6000 до 8000 </t>
  </si>
  <si>
    <t xml:space="preserve">Св.8000 до 12000 </t>
  </si>
  <si>
    <t xml:space="preserve">Св. 12 000 </t>
  </si>
  <si>
    <t>Лимит свыше мг в 1 литре  HCO3 более 6,0</t>
  </si>
  <si>
    <t xml:space="preserve">Св.1000 до 1200 </t>
  </si>
  <si>
    <t xml:space="preserve">Св.1200 до 1500 </t>
  </si>
  <si>
    <t xml:space="preserve">Св. 1500 </t>
  </si>
  <si>
    <t xml:space="preserve">Св.4000 до 5000 </t>
  </si>
  <si>
    <t xml:space="preserve">Св.5000 до 6000 </t>
  </si>
  <si>
    <t xml:space="preserve">Св. 6000 </t>
  </si>
  <si>
    <t xml:space="preserve">Св.12000 до 15000 </t>
  </si>
  <si>
    <t xml:space="preserve">Св. 15 000 </t>
  </si>
  <si>
    <t>не агрессивные</t>
  </si>
  <si>
    <t xml:space="preserve">W6 </t>
  </si>
  <si>
    <t>Лимит мг в 1 литре</t>
  </si>
  <si>
    <t>свыше 325 до 650</t>
  </si>
  <si>
    <t>свыше 650 до 1300</t>
  </si>
  <si>
    <t xml:space="preserve">свыше 1300 </t>
  </si>
  <si>
    <t>свыше 1950 до 3900</t>
  </si>
  <si>
    <t>свыше 3900 до 5200</t>
  </si>
  <si>
    <t xml:space="preserve">свыше 5200 </t>
  </si>
  <si>
    <t>свыше 3900 до 7800</t>
  </si>
  <si>
    <t>свыше 7800 до 10400</t>
  </si>
  <si>
    <t>свыше 10400</t>
  </si>
  <si>
    <t>Лимит свыше мг в 1 литре  HCO3  до 6,0</t>
  </si>
  <si>
    <t>свыше1300 до 15600</t>
  </si>
  <si>
    <t xml:space="preserve">свыше 1560 </t>
  </si>
  <si>
    <t>свыше 5200 до 6500</t>
  </si>
  <si>
    <t xml:space="preserve">свыше 6500 </t>
  </si>
  <si>
    <t>свыше 10400 до 15600</t>
  </si>
  <si>
    <t>свыше 15600</t>
  </si>
  <si>
    <t>Лимит свыше мг в 1 литре  HCO3более 6,0</t>
  </si>
  <si>
    <t>свыше 850 до 1700</t>
  </si>
  <si>
    <t>свыше 1700 до 2040</t>
  </si>
  <si>
    <t xml:space="preserve"> свыше 2040 </t>
  </si>
  <si>
    <t xml:space="preserve"> свыше 5100 до 6800</t>
  </si>
  <si>
    <t>свыше 6800 до 8500</t>
  </si>
  <si>
    <t xml:space="preserve"> свыше 8500 </t>
  </si>
  <si>
    <t>свыше 10200 до 13600</t>
  </si>
  <si>
    <t>свыше 13600 до 20400</t>
  </si>
  <si>
    <t>свыше 20400</t>
  </si>
  <si>
    <t xml:space="preserve">W8 </t>
  </si>
  <si>
    <t>Лимит свыше мг в 1 литре  HCO3 до 3,0</t>
  </si>
  <si>
    <t>свыше 425до 850</t>
  </si>
  <si>
    <t xml:space="preserve"> свыше 1700</t>
  </si>
  <si>
    <t xml:space="preserve"> свыше 2500 до 5100</t>
  </si>
  <si>
    <t>свыше 5100 до 6800</t>
  </si>
  <si>
    <t xml:space="preserve"> свыше 6800 </t>
  </si>
  <si>
    <t>свыше 5100 до 10200</t>
  </si>
  <si>
    <t>свыше 13600</t>
  </si>
  <si>
    <t xml:space="preserve"> свыше 2040 до 5100 </t>
  </si>
  <si>
    <t>свыше 2400 до 2550</t>
  </si>
  <si>
    <t xml:space="preserve"> свыше 2550</t>
  </si>
  <si>
    <t xml:space="preserve"> свыше 6800 до 8500</t>
  </si>
  <si>
    <t>свыше 8500 до 10200</t>
  </si>
  <si>
    <t xml:space="preserve"> свыше10200</t>
  </si>
  <si>
    <t>свыше  20400 до 25500</t>
  </si>
  <si>
    <t>свыше 25500</t>
  </si>
  <si>
    <t>Степень агрессивного воздействия воды  на  арматуру железобетонных  конструкций</t>
  </si>
  <si>
    <t>№ выра-ботки</t>
  </si>
  <si>
    <t>Степень агрессивного воздействия воды на  арматуру ж/бетонных конструкций</t>
  </si>
  <si>
    <t>Лимит мг на 1литр</t>
  </si>
  <si>
    <t>до  500  (слабо…)</t>
  </si>
  <si>
    <t>Св 500 до 5000  (средне…)</t>
  </si>
  <si>
    <t>Св 5000  (сильно…)</t>
  </si>
  <si>
    <t>Грунтовые воды  обладают слабой сульфатной агрессивностью к бетону марки W4 и W6, слабой сульфатной агрессивностью к бетонам марки  W8  на портландцементе и не агрессивные ко всем остальным маркам бетона на  любых марках цемента. К арматуре железобетонных конструкций грунтовые воды слабоагрессивные</t>
  </si>
  <si>
    <t>Исполнитель:</t>
  </si>
  <si>
    <t>Федорова Т</t>
  </si>
  <si>
    <t>Государственное унитарное предприятие "Институт проектирования транспортных сооружений"</t>
  </si>
  <si>
    <t>Объект: "Себзор"</t>
  </si>
  <si>
    <t>Пешеходный мостовой переход через р.Гунд г. Хорог</t>
  </si>
  <si>
    <r>
      <t>HCO</t>
    </r>
    <r>
      <rPr>
        <vertAlign val="subscript"/>
        <sz val="12"/>
        <rFont val="Times New Roman"/>
        <family val="1"/>
        <charset val="204"/>
      </rPr>
      <t>3</t>
    </r>
  </si>
  <si>
    <r>
      <t>SO</t>
    </r>
    <r>
      <rPr>
        <vertAlign val="subscript"/>
        <sz val="12"/>
        <rFont val="Times New Roman"/>
        <family val="1"/>
        <charset val="204"/>
      </rPr>
      <t>4</t>
    </r>
  </si>
  <si>
    <r>
      <t>Содержание Cl</t>
    </r>
    <r>
      <rPr>
        <vertAlign val="superscript"/>
        <sz val="12"/>
        <rFont val="Times New Roman"/>
        <family val="1"/>
        <charset val="204"/>
      </rPr>
      <t xml:space="preserve">- </t>
    </r>
    <r>
      <rPr>
        <sz val="12"/>
        <rFont val="Times New Roman"/>
        <family val="1"/>
        <charset val="204"/>
      </rPr>
      <t>(мг/л) для бетонов на портландцементе, шлакопортландцементе и сульфатостойких цементах</t>
    </r>
  </si>
  <si>
    <t>Таблица результатов лабораторных определений физико-механических свойств грунта</t>
  </si>
  <si>
    <t>№   п.п.</t>
  </si>
  <si>
    <t>Номер  выработки</t>
  </si>
  <si>
    <t>Глубина  отбора, (м)</t>
  </si>
  <si>
    <t>Наименование грунта</t>
  </si>
  <si>
    <t>Номеринженерно-геологического элемента     (ГОСТ 20522-96)</t>
  </si>
  <si>
    <t>Влажность природная, (%)</t>
  </si>
  <si>
    <t>Коэффициент пористости</t>
  </si>
  <si>
    <t>пористость</t>
  </si>
  <si>
    <t>Полная влагоёмкость</t>
  </si>
  <si>
    <t>Коэффициент водонасыщения</t>
  </si>
  <si>
    <t>Модуль деформации  (Мпа)</t>
  </si>
  <si>
    <t>Величина бытового давления пи полном насыщении</t>
  </si>
  <si>
    <t>Относительная просадочность</t>
  </si>
  <si>
    <t xml:space="preserve">Начальное просадочное давление </t>
  </si>
  <si>
    <t>Группа грунта по трудности разработки  (ЭСН РТ-2007-0; ЭСН РТ-2007-03)</t>
  </si>
  <si>
    <t>частиц грунта</t>
  </si>
  <si>
    <t>грунта естественного сложения</t>
  </si>
  <si>
    <t>сухого грунта</t>
  </si>
  <si>
    <t>грунта во взвешенном состоянии</t>
  </si>
  <si>
    <t xml:space="preserve"> в естественном состоянии </t>
  </si>
  <si>
    <t xml:space="preserve">в водонасыщенном состоянии </t>
  </si>
  <si>
    <t>при бытовом давлении</t>
  </si>
  <si>
    <t>при нагрузке100 КПа</t>
  </si>
  <si>
    <t>при нагрузке 200 КПа</t>
  </si>
  <si>
    <t>Угол вн. трения (°)</t>
  </si>
  <si>
    <t>Сцепле-ние (КПа)</t>
  </si>
  <si>
    <t>ОТ</t>
  </si>
  <si>
    <t>ДО</t>
  </si>
  <si>
    <t>W</t>
  </si>
  <si>
    <t>r</t>
  </si>
  <si>
    <t>%</t>
  </si>
  <si>
    <t>E</t>
  </si>
  <si>
    <t>6(д)</t>
  </si>
  <si>
    <t>6(в)</t>
  </si>
  <si>
    <t>18(б)</t>
  </si>
  <si>
    <t>29(в)</t>
  </si>
  <si>
    <t>быт</t>
  </si>
  <si>
    <t xml:space="preserve"> Пешеходный мостовой переход через р. Гунд в  г. Хорог</t>
  </si>
  <si>
    <t>Скважина №1</t>
  </si>
  <si>
    <t>Скважина №2</t>
  </si>
  <si>
    <t xml:space="preserve"> в естественном состоянии  E</t>
  </si>
  <si>
    <t>Прочность грунта на одноосное сжатиеRc (МПа)</t>
  </si>
  <si>
    <t>Ш-1 (левый берег)</t>
  </si>
  <si>
    <t>Среднезернистый песок (гравелистый) с содержанием гальки до 10%.</t>
  </si>
  <si>
    <t>Песок гравелистый с включением гальки до 10%.</t>
  </si>
  <si>
    <t>Сводная таблица результатов лабораторных определений физико-механических свойств грунтов по элементам</t>
  </si>
  <si>
    <t>Вскрытая мощность слоя, м</t>
  </si>
  <si>
    <t>Предельная прочность на сжатие
(Mpa)</t>
  </si>
  <si>
    <t>Коэффициент размягчения</t>
  </si>
  <si>
    <t>Расчетное сопротивление грунтов оснований (Rо),  МКС ЧТ 50-01-2007 Основания и фундаменты зданий и сооружений, Таблица 5.1</t>
  </si>
  <si>
    <t>Rс</t>
  </si>
  <si>
    <t xml:space="preserve">Rв </t>
  </si>
  <si>
    <t>Инженерно-геологический элемент №1</t>
  </si>
  <si>
    <t>Насыпные  галечники, заполнитель песок</t>
  </si>
  <si>
    <t xml:space="preserve">Максимальное значение </t>
  </si>
  <si>
    <t xml:space="preserve">Минимальное значение </t>
  </si>
  <si>
    <t xml:space="preserve">Нормативное  значение </t>
  </si>
  <si>
    <t>Расчетное значение при односторонней доверительной вероятности a=0,85</t>
  </si>
  <si>
    <t>Расчетное значение при односторонней доверительной вероятности a=0,95</t>
  </si>
  <si>
    <t>Инженерно-геологический элемент №2</t>
  </si>
  <si>
    <t xml:space="preserve"> 6(в) Э-3, Б-3, Р-3</t>
  </si>
  <si>
    <t>Суглинок легкий пылеватый твердой консистенции</t>
  </si>
  <si>
    <t>Инженерно-геологический элемент №3</t>
  </si>
  <si>
    <t>29(б) Э-2, Б-3, Р-2</t>
  </si>
  <si>
    <t>Примечание:</t>
  </si>
  <si>
    <t>Коэффициенты безопасности по грунту для крупнообломочных грунтов приняты по ГОСТ 20522-2012</t>
  </si>
  <si>
    <t xml:space="preserve">Галечный грунт при размер частиц свыше 80 мм. Содержани валунов  до 30%. (линзы песка) Заполнитель крупнозернистый песок. </t>
  </si>
  <si>
    <t xml:space="preserve">Насыпной грунт при размер частиц свыше 80 мм. Содержани валунов  до 30%. Заполнитель мелкозернистый песок. </t>
  </si>
  <si>
    <t>Галечника хорошо окатаны, заполнителем служит песок среднозернистый ,На забое глыба 2000х2000мм.'Галечник по петрографический состав-метаморфические и магматические породы (граниты, гнейсы),   Содержание валунов до 30%.</t>
  </si>
  <si>
    <t>Галечник по петрографическому составу состоит из метаморфических и магматических пород, зерна галечника хорошо окатаны, заполнителем служит песок средний. На забое глыба 500х300мм Содержание валунов до 10%</t>
  </si>
  <si>
    <t xml:space="preserve">Песок гравелистый с включением гальки до 10%   </t>
  </si>
  <si>
    <t>Проходчики:</t>
  </si>
  <si>
    <t>Рахматов Т , Рахматов Х</t>
  </si>
  <si>
    <t>Варкаев М</t>
  </si>
  <si>
    <t>Геолог:</t>
  </si>
  <si>
    <t>Гравийно галечный грунт при размер частиц свыше 80мм. Содержани валунов и   до 30%. Заполнитель Среднезернистый  песок. Петросоставь: разнообразный (граниты, гнейсы).</t>
  </si>
  <si>
    <t>h</t>
  </si>
  <si>
    <r>
      <t>Плотность, г/см</t>
    </r>
    <r>
      <rPr>
        <vertAlign val="superscript"/>
        <sz val="12"/>
        <rFont val="Times New Roman"/>
        <family val="1"/>
        <charset val="204"/>
      </rPr>
      <t>3</t>
    </r>
  </si>
  <si>
    <t>rs</t>
  </si>
  <si>
    <t>rd=r/(1+0.01w)</t>
  </si>
  <si>
    <t>rв=(rd+n)-1</t>
  </si>
  <si>
    <t>e=rs-rd)/rd</t>
  </si>
  <si>
    <t>n=(1-rd/rs)</t>
  </si>
  <si>
    <t>Wп=erw/rs</t>
  </si>
  <si>
    <r>
      <t>S</t>
    </r>
    <r>
      <rPr>
        <sz val="12"/>
        <color theme="1"/>
        <rFont val="Times New Roman"/>
        <family val="1"/>
        <charset val="204"/>
      </rPr>
      <t>r=W</t>
    </r>
    <r>
      <rPr>
        <sz val="12"/>
        <rFont val="Times New Roman"/>
        <family val="1"/>
        <charset val="204"/>
      </rPr>
      <t>rs/erw</t>
    </r>
  </si>
  <si>
    <t>Ew</t>
  </si>
  <si>
    <t>fw</t>
  </si>
  <si>
    <t>cw</t>
  </si>
  <si>
    <t>Рn</t>
  </si>
  <si>
    <r>
      <t>e</t>
    </r>
    <r>
      <rPr>
        <b/>
        <i/>
        <vertAlign val="subscript"/>
        <sz val="12"/>
        <rFont val="Times New Roman"/>
        <family val="1"/>
        <charset val="204"/>
      </rPr>
      <t>sl</t>
    </r>
    <r>
      <rPr>
        <sz val="12"/>
        <rFont val="Times New Roman"/>
        <family val="1"/>
        <charset val="204"/>
      </rPr>
      <t xml:space="preserve"> </t>
    </r>
  </si>
  <si>
    <r>
      <t>p</t>
    </r>
    <r>
      <rPr>
        <i/>
        <vertAlign val="subscript"/>
        <sz val="12"/>
        <rFont val="Times New Roman"/>
        <family val="1"/>
        <charset val="204"/>
      </rPr>
      <t>sl</t>
    </r>
  </si>
  <si>
    <t>6(г)</t>
  </si>
  <si>
    <t>Гравийно галечный грунт при размер частиц свыше 80 мм. Содержание валунов   до 30%. Заполнитель среднезернистый  песок. Петро-составь: разнообразный (граниты, гнейсы).</t>
  </si>
  <si>
    <t>Угол естествен-ного откоса, сопротивление срезу в ест. состоянии</t>
  </si>
  <si>
    <t>Sr=Wrs/erw</t>
  </si>
  <si>
    <t>Шурф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</si>
</sst>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color indexed="6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vertAlign val="sub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gray125">
        <bgColor theme="0" tint="-0.2499465926084170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11">
    <xf numFmtId="0" fontId="0" fillId="0" borderId="0"/>
    <xf numFmtId="0" fontId="2" fillId="0" borderId="0"/>
    <xf numFmtId="0" fontId="4" fillId="0" borderId="0"/>
    <xf numFmtId="0" fontId="2" fillId="0" borderId="0"/>
    <xf numFmtId="0" fontId="15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</cellStyleXfs>
  <cellXfs count="499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1" applyFont="1"/>
    <xf numFmtId="0" fontId="7" fillId="0" borderId="4" xfId="1" applyFont="1" applyBorder="1" applyAlignment="1">
      <alignment vertical="center"/>
    </xf>
    <xf numFmtId="0" fontId="8" fillId="0" borderId="0" xfId="1" applyFont="1"/>
    <xf numFmtId="0" fontId="10" fillId="0" borderId="0" xfId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9" fillId="0" borderId="0" xfId="1" applyFont="1"/>
    <xf numFmtId="0" fontId="11" fillId="0" borderId="0" xfId="1" applyFont="1" applyAlignment="1">
      <alignment horizontal="right"/>
    </xf>
    <xf numFmtId="0" fontId="11" fillId="0" borderId="6" xfId="1" applyFont="1" applyBorder="1" applyAlignment="1">
      <alignment horizontal="center" vertical="center" textRotation="90" wrapText="1"/>
    </xf>
    <xf numFmtId="0" fontId="7" fillId="0" borderId="6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3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textRotation="90" wrapText="1"/>
    </xf>
    <xf numFmtId="0" fontId="11" fillId="0" borderId="1" xfId="1" applyFont="1" applyBorder="1" applyAlignment="1">
      <alignment horizontal="center" vertical="center" textRotation="90" wrapText="1"/>
    </xf>
    <xf numFmtId="0" fontId="11" fillId="4" borderId="9" xfId="1" applyFont="1" applyFill="1" applyBorder="1" applyAlignment="1">
      <alignment horizontal="center" vertical="center" textRotation="90" wrapText="1"/>
    </xf>
    <xf numFmtId="2" fontId="8" fillId="0" borderId="1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0" xfId="3" applyFont="1"/>
    <xf numFmtId="0" fontId="8" fillId="0" borderId="0" xfId="3" applyFont="1"/>
    <xf numFmtId="0" fontId="8" fillId="0" borderId="6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8" fillId="0" borderId="12" xfId="3" quotePrefix="1" applyFont="1" applyBorder="1" applyAlignment="1">
      <alignment horizontal="center" vertical="center" wrapText="1"/>
    </xf>
    <xf numFmtId="0" fontId="14" fillId="0" borderId="0" xfId="3" applyFont="1"/>
    <xf numFmtId="0" fontId="8" fillId="2" borderId="0" xfId="3" applyFont="1" applyFill="1"/>
    <xf numFmtId="164" fontId="6" fillId="0" borderId="0" xfId="3" applyNumberFormat="1" applyFont="1"/>
    <xf numFmtId="0" fontId="8" fillId="5" borderId="0" xfId="3" applyFont="1" applyFill="1"/>
    <xf numFmtId="164" fontId="14" fillId="0" borderId="0" xfId="3" applyNumberFormat="1" applyFont="1"/>
    <xf numFmtId="0" fontId="14" fillId="5" borderId="0" xfId="3" applyFont="1" applyFill="1"/>
    <xf numFmtId="1" fontId="8" fillId="0" borderId="6" xfId="3" applyNumberFormat="1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64" fontId="8" fillId="0" borderId="1" xfId="3" applyNumberFormat="1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2" fontId="8" fillId="0" borderId="6" xfId="3" applyNumberFormat="1" applyFont="1" applyBorder="1" applyAlignment="1">
      <alignment horizontal="center" vertical="center" wrapText="1"/>
    </xf>
    <xf numFmtId="2" fontId="8" fillId="0" borderId="4" xfId="3" applyNumberFormat="1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164" fontId="8" fillId="2" borderId="1" xfId="3" applyNumberFormat="1" applyFont="1" applyFill="1" applyBorder="1" applyAlignment="1">
      <alignment horizontal="center" vertical="center"/>
    </xf>
    <xf numFmtId="0" fontId="8" fillId="0" borderId="15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17" fillId="0" borderId="0" xfId="1" applyFont="1" applyAlignment="1">
      <alignment horizontal="justify" vertical="center"/>
    </xf>
    <xf numFmtId="164" fontId="8" fillId="2" borderId="6" xfId="3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quotePrefix="1" applyFont="1" applyAlignment="1">
      <alignment horizontal="center" vertical="center" wrapText="1"/>
    </xf>
    <xf numFmtId="166" fontId="8" fillId="0" borderId="0" xfId="1" applyNumberFormat="1" applyFont="1"/>
    <xf numFmtId="0" fontId="12" fillId="0" borderId="0" xfId="1" applyFont="1"/>
    <xf numFmtId="0" fontId="8" fillId="0" borderId="0" xfId="1" quotePrefix="1" applyFont="1" applyAlignment="1">
      <alignment horizontal="left"/>
    </xf>
    <xf numFmtId="165" fontId="8" fillId="0" borderId="0" xfId="1" applyNumberFormat="1" applyFont="1"/>
    <xf numFmtId="0" fontId="8" fillId="0" borderId="0" xfId="1" quotePrefix="1" applyFont="1" applyAlignment="1">
      <alignment horizontal="left" wrapText="1"/>
    </xf>
    <xf numFmtId="2" fontId="8" fillId="0" borderId="0" xfId="1" applyNumberFormat="1" applyFont="1"/>
    <xf numFmtId="0" fontId="18" fillId="0" borderId="0" xfId="1" quotePrefix="1" applyFont="1" applyAlignment="1">
      <alignment horizontal="left" wrapText="1"/>
    </xf>
    <xf numFmtId="0" fontId="7" fillId="0" borderId="0" xfId="4" applyFont="1"/>
    <xf numFmtId="0" fontId="8" fillId="0" borderId="0" xfId="4" applyFont="1"/>
    <xf numFmtId="0" fontId="17" fillId="0" borderId="0" xfId="1" applyFont="1" applyAlignment="1">
      <alignment horizontal="right"/>
    </xf>
    <xf numFmtId="0" fontId="21" fillId="0" borderId="0" xfId="4" applyFont="1" applyAlignment="1">
      <alignment wrapText="1"/>
    </xf>
    <xf numFmtId="0" fontId="12" fillId="0" borderId="0" xfId="4" applyFont="1"/>
    <xf numFmtId="164" fontId="7" fillId="0" borderId="1" xfId="1" applyNumberFormat="1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64" fontId="3" fillId="0" borderId="1" xfId="6" applyNumberFormat="1" applyFont="1" applyBorder="1" applyAlignment="1">
      <alignment horizontal="center" vertical="center" wrapText="1"/>
    </xf>
    <xf numFmtId="164" fontId="7" fillId="0" borderId="1" xfId="8" applyNumberFormat="1" applyFont="1" applyBorder="1" applyAlignment="1">
      <alignment horizontal="center" vertical="center" wrapText="1"/>
    </xf>
    <xf numFmtId="165" fontId="7" fillId="0" borderId="1" xfId="8" applyNumberFormat="1" applyFont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2" fontId="7" fillId="0" borderId="1" xfId="8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7" fillId="0" borderId="0" xfId="6" applyFont="1"/>
    <xf numFmtId="165" fontId="7" fillId="0" borderId="0" xfId="6" applyNumberFormat="1" applyFont="1"/>
    <xf numFmtId="0" fontId="7" fillId="0" borderId="1" xfId="6" applyFont="1" applyBorder="1" applyAlignment="1">
      <alignment horizontal="center" vertical="center" wrapText="1"/>
    </xf>
    <xf numFmtId="0" fontId="7" fillId="0" borderId="2" xfId="6" quotePrefix="1" applyFont="1" applyBorder="1" applyAlignment="1">
      <alignment horizontal="center" vertical="center" textRotation="90" wrapText="1"/>
    </xf>
    <xf numFmtId="0" fontId="7" fillId="0" borderId="1" xfId="6" applyFont="1" applyBorder="1" applyAlignment="1">
      <alignment horizontal="center" vertical="center" textRotation="90" wrapText="1"/>
    </xf>
    <xf numFmtId="0" fontId="7" fillId="0" borderId="1" xfId="6" applyFont="1" applyBorder="1" applyAlignment="1">
      <alignment horizontal="center" vertical="center"/>
    </xf>
    <xf numFmtId="0" fontId="7" fillId="0" borderId="12" xfId="6" applyFont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2" fontId="7" fillId="0" borderId="1" xfId="6" applyNumberFormat="1" applyFont="1" applyBorder="1" applyAlignment="1">
      <alignment horizontal="center" vertical="center" wrapText="1"/>
    </xf>
    <xf numFmtId="165" fontId="7" fillId="0" borderId="1" xfId="6" applyNumberFormat="1" applyFont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7" borderId="8" xfId="1" applyFont="1" applyFill="1" applyBorder="1" applyAlignment="1">
      <alignment horizontal="center" vertical="center" wrapText="1"/>
    </xf>
    <xf numFmtId="1" fontId="7" fillId="0" borderId="1" xfId="6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2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2" fontId="7" fillId="0" borderId="0" xfId="6" applyNumberFormat="1" applyFont="1" applyAlignment="1">
      <alignment horizontal="center" vertical="center" wrapText="1"/>
    </xf>
    <xf numFmtId="165" fontId="7" fillId="0" borderId="0" xfId="6" applyNumberFormat="1" applyFont="1" applyAlignment="1">
      <alignment horizontal="center" vertical="center" wrapText="1"/>
    </xf>
    <xf numFmtId="164" fontId="7" fillId="0" borderId="0" xfId="6" applyNumberFormat="1" applyFont="1" applyAlignment="1">
      <alignment horizontal="center" vertical="center" wrapText="1"/>
    </xf>
    <xf numFmtId="2" fontId="7" fillId="0" borderId="6" xfId="8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textRotation="90" wrapText="1"/>
    </xf>
    <xf numFmtId="2" fontId="11" fillId="0" borderId="0" xfId="1" applyNumberFormat="1" applyFont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4" fillId="0" borderId="0" xfId="1" applyFont="1"/>
    <xf numFmtId="164" fontId="7" fillId="0" borderId="0" xfId="6" applyNumberFormat="1" applyFont="1"/>
    <xf numFmtId="0" fontId="9" fillId="0" borderId="0" xfId="6" quotePrefix="1" applyFont="1" applyAlignment="1">
      <alignment vertical="center"/>
    </xf>
    <xf numFmtId="0" fontId="7" fillId="0" borderId="7" xfId="6" applyFont="1" applyBorder="1" applyAlignment="1">
      <alignment horizontal="center" vertical="center" wrapText="1"/>
    </xf>
    <xf numFmtId="164" fontId="7" fillId="0" borderId="0" xfId="9" applyNumberFormat="1" applyFont="1" applyAlignment="1">
      <alignment horizontal="center" vertical="center"/>
    </xf>
    <xf numFmtId="2" fontId="7" fillId="0" borderId="0" xfId="9" applyNumberFormat="1" applyFont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0" xfId="9" applyFont="1" applyAlignment="1">
      <alignment horizontal="center" vertical="center"/>
    </xf>
    <xf numFmtId="2" fontId="7" fillId="0" borderId="0" xfId="9" applyNumberFormat="1" applyFont="1" applyAlignment="1">
      <alignment horizontal="center" vertical="center"/>
    </xf>
    <xf numFmtId="0" fontId="7" fillId="0" borderId="1" xfId="6" applyFont="1" applyBorder="1"/>
    <xf numFmtId="164" fontId="7" fillId="0" borderId="3" xfId="1" applyNumberFormat="1" applyFont="1" applyBorder="1" applyAlignment="1">
      <alignment horizontal="center" vertical="center" wrapText="1"/>
    </xf>
    <xf numFmtId="0" fontId="19" fillId="0" borderId="0" xfId="6" applyFont="1"/>
    <xf numFmtId="0" fontId="23" fillId="0" borderId="0" xfId="10" applyFont="1" applyAlignment="1">
      <alignment horizontal="center" vertical="center"/>
    </xf>
    <xf numFmtId="0" fontId="23" fillId="0" borderId="0" xfId="10" applyFont="1" applyAlignment="1">
      <alignment horizontal="left" vertical="center"/>
    </xf>
    <xf numFmtId="0" fontId="10" fillId="0" borderId="0" xfId="6" applyFont="1"/>
    <xf numFmtId="164" fontId="10" fillId="0" borderId="0" xfId="6" applyNumberFormat="1" applyFont="1"/>
    <xf numFmtId="0" fontId="10" fillId="0" borderId="0" xfId="1" applyFont="1" applyAlignment="1">
      <alignment horizontal="left" vertical="center" wrapText="1"/>
    </xf>
    <xf numFmtId="2" fontId="10" fillId="0" borderId="0" xfId="1" applyNumberFormat="1" applyFont="1" applyAlignment="1">
      <alignment horizontal="left" vertical="center" wrapText="1"/>
    </xf>
    <xf numFmtId="0" fontId="9" fillId="0" borderId="0" xfId="6" applyFont="1"/>
    <xf numFmtId="0" fontId="9" fillId="0" borderId="0" xfId="6" applyFont="1" applyAlignment="1">
      <alignment horizontal="left"/>
    </xf>
    <xf numFmtId="0" fontId="7" fillId="0" borderId="0" xfId="6" applyFont="1" applyAlignment="1">
      <alignment horizontal="right"/>
    </xf>
    <xf numFmtId="0" fontId="7" fillId="0" borderId="2" xfId="6" applyFont="1" applyBorder="1" applyAlignment="1">
      <alignment horizontal="center" vertical="center" wrapText="1"/>
    </xf>
    <xf numFmtId="164" fontId="7" fillId="0" borderId="5" xfId="6" applyNumberFormat="1" applyFont="1" applyBorder="1" applyAlignment="1">
      <alignment horizontal="center" vertical="center" wrapText="1"/>
    </xf>
    <xf numFmtId="164" fontId="9" fillId="0" borderId="1" xfId="6" applyNumberFormat="1" applyFont="1" applyBorder="1" applyAlignment="1">
      <alignment horizontal="center" vertical="center" wrapText="1"/>
    </xf>
    <xf numFmtId="0" fontId="7" fillId="0" borderId="1" xfId="6" quotePrefix="1" applyFont="1" applyBorder="1" applyAlignment="1">
      <alignment horizontal="center" vertical="center"/>
    </xf>
    <xf numFmtId="2" fontId="7" fillId="0" borderId="3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65" fontId="7" fillId="0" borderId="0" xfId="9" applyNumberFormat="1" applyFont="1"/>
    <xf numFmtId="2" fontId="7" fillId="0" borderId="0" xfId="9" applyNumberFormat="1" applyFont="1"/>
    <xf numFmtId="0" fontId="23" fillId="0" borderId="0" xfId="10" applyFont="1" applyAlignment="1">
      <alignment horizontal="left" vertical="center" wrapText="1"/>
    </xf>
    <xf numFmtId="2" fontId="23" fillId="0" borderId="0" xfId="10" applyNumberFormat="1" applyFont="1" applyAlignment="1">
      <alignment horizontal="center" vertical="center" wrapText="1"/>
    </xf>
    <xf numFmtId="165" fontId="23" fillId="0" borderId="0" xfId="10" applyNumberFormat="1" applyFont="1" applyAlignment="1">
      <alignment horizontal="center" vertical="center" wrapText="1"/>
    </xf>
    <xf numFmtId="1" fontId="23" fillId="0" borderId="0" xfId="10" applyNumberFormat="1" applyFont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19" fillId="0" borderId="0" xfId="10" applyFont="1" applyAlignment="1">
      <alignment horizontal="left" vertical="center" wrapText="1"/>
    </xf>
    <xf numFmtId="2" fontId="19" fillId="0" borderId="0" xfId="10" applyNumberFormat="1" applyFont="1" applyAlignment="1">
      <alignment horizontal="center" vertical="center" wrapText="1"/>
    </xf>
    <xf numFmtId="165" fontId="19" fillId="0" borderId="0" xfId="10" applyNumberFormat="1" applyFont="1" applyAlignment="1">
      <alignment horizontal="center" vertical="center" wrapText="1"/>
    </xf>
    <xf numFmtId="1" fontId="19" fillId="0" borderId="0" xfId="10" applyNumberFormat="1" applyFont="1" applyAlignment="1">
      <alignment horizontal="center" vertical="center" wrapText="1"/>
    </xf>
    <xf numFmtId="164" fontId="19" fillId="0" borderId="0" xfId="10" applyNumberFormat="1" applyFont="1" applyAlignment="1">
      <alignment horizontal="center" vertical="center" wrapText="1"/>
    </xf>
    <xf numFmtId="165" fontId="19" fillId="0" borderId="0" xfId="10" applyNumberFormat="1" applyFont="1" applyAlignment="1">
      <alignment horizontal="center" vertical="center"/>
    </xf>
    <xf numFmtId="165" fontId="23" fillId="0" borderId="0" xfId="10" applyNumberFormat="1" applyFont="1" applyAlignment="1">
      <alignment horizontal="center" vertical="center"/>
    </xf>
    <xf numFmtId="0" fontId="7" fillId="0" borderId="0" xfId="6" applyFont="1" applyAlignment="1">
      <alignment horizontal="center"/>
    </xf>
    <xf numFmtId="0" fontId="9" fillId="0" borderId="0" xfId="6" applyFont="1" applyAlignment="1">
      <alignment horizontal="left" vertical="center"/>
    </xf>
    <xf numFmtId="0" fontId="7" fillId="0" borderId="6" xfId="6" applyFont="1" applyBorder="1" applyAlignment="1">
      <alignment horizontal="center" vertical="center" textRotation="90" wrapText="1"/>
    </xf>
    <xf numFmtId="0" fontId="26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6" borderId="0" xfId="6" applyFont="1" applyFill="1"/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textRotation="90" wrapText="1"/>
    </xf>
    <xf numFmtId="0" fontId="7" fillId="0" borderId="5" xfId="6" quotePrefix="1" applyFont="1" applyBorder="1" applyAlignment="1">
      <alignment horizontal="center" vertical="center" textRotation="90" wrapText="1"/>
    </xf>
    <xf numFmtId="0" fontId="7" fillId="0" borderId="1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1" xfId="6" quotePrefix="1" applyFont="1" applyBorder="1" applyAlignment="1">
      <alignment horizontal="center" vertical="center" textRotation="90" wrapText="1"/>
    </xf>
    <xf numFmtId="0" fontId="7" fillId="0" borderId="6" xfId="6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textRotation="90" wrapText="1"/>
    </xf>
    <xf numFmtId="0" fontId="9" fillId="0" borderId="0" xfId="6" quotePrefix="1" applyFont="1" applyAlignment="1">
      <alignment horizontal="left" vertical="center" wrapText="1"/>
    </xf>
    <xf numFmtId="0" fontId="7" fillId="0" borderId="0" xfId="6" applyFont="1" applyAlignment="1">
      <alignment horizontal="right"/>
    </xf>
    <xf numFmtId="0" fontId="7" fillId="0" borderId="5" xfId="6" applyFont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7" fillId="0" borderId="10" xfId="6" quotePrefix="1" applyFont="1" applyBorder="1" applyAlignment="1">
      <alignment horizontal="center" vertical="center" textRotation="90" wrapText="1"/>
    </xf>
    <xf numFmtId="0" fontId="7" fillId="0" borderId="13" xfId="6" quotePrefix="1" applyFont="1" applyBorder="1" applyAlignment="1">
      <alignment horizontal="center" vertical="center" textRotation="90" wrapText="1"/>
    </xf>
    <xf numFmtId="0" fontId="7" fillId="0" borderId="12" xfId="6" quotePrefix="1" applyFont="1" applyBorder="1" applyAlignment="1">
      <alignment horizontal="center" vertical="center" textRotation="90" wrapText="1"/>
    </xf>
    <xf numFmtId="0" fontId="7" fillId="0" borderId="7" xfId="6" quotePrefix="1" applyFont="1" applyBorder="1" applyAlignment="1">
      <alignment horizontal="center" vertical="center" textRotation="90" wrapText="1"/>
    </xf>
    <xf numFmtId="0" fontId="7" fillId="0" borderId="14" xfId="6" quotePrefix="1" applyFont="1" applyBorder="1" applyAlignment="1">
      <alignment horizontal="center" vertical="center" textRotation="90" wrapText="1"/>
    </xf>
    <xf numFmtId="0" fontId="7" fillId="0" borderId="8" xfId="6" quotePrefix="1" applyFont="1" applyBorder="1" applyAlignment="1">
      <alignment horizontal="center" vertical="center" textRotation="90" wrapText="1"/>
    </xf>
    <xf numFmtId="0" fontId="7" fillId="0" borderId="5" xfId="6" quotePrefix="1" applyFont="1" applyBorder="1" applyAlignment="1">
      <alignment horizontal="center" vertical="center" textRotation="90" wrapText="1"/>
    </xf>
    <xf numFmtId="0" fontId="7" fillId="0" borderId="9" xfId="6" quotePrefix="1" applyFont="1" applyBorder="1" applyAlignment="1">
      <alignment horizontal="center" vertical="center" textRotation="90" wrapText="1"/>
    </xf>
    <xf numFmtId="0" fontId="7" fillId="0" borderId="6" xfId="6" quotePrefix="1" applyFont="1" applyBorder="1" applyAlignment="1">
      <alignment horizontal="center" vertical="center" textRotation="90" wrapText="1"/>
    </xf>
    <xf numFmtId="0" fontId="7" fillId="0" borderId="9" xfId="6" applyFont="1" applyBorder="1" applyAlignment="1">
      <alignment horizontal="center" vertical="center" textRotation="90" wrapText="1"/>
    </xf>
    <xf numFmtId="0" fontId="7" fillId="0" borderId="6" xfId="6" applyFont="1" applyBorder="1" applyAlignment="1">
      <alignment horizontal="center" vertical="center" textRotation="90" wrapText="1"/>
    </xf>
    <xf numFmtId="0" fontId="7" fillId="0" borderId="2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textRotation="90" wrapText="1"/>
    </xf>
    <xf numFmtId="0" fontId="7" fillId="0" borderId="1" xfId="6" quotePrefix="1" applyFont="1" applyBorder="1" applyAlignment="1">
      <alignment horizontal="center" vertical="center" textRotation="90" wrapText="1"/>
    </xf>
    <xf numFmtId="0" fontId="7" fillId="0" borderId="14" xfId="6" applyFont="1" applyBorder="1" applyAlignment="1">
      <alignment horizontal="center" vertical="center" textRotation="90" wrapText="1"/>
    </xf>
    <xf numFmtId="0" fontId="7" fillId="0" borderId="8" xfId="6" applyFont="1" applyBorder="1" applyAlignment="1">
      <alignment horizontal="center" vertical="center" textRotation="90" wrapText="1"/>
    </xf>
    <xf numFmtId="0" fontId="7" fillId="0" borderId="15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9" fillId="0" borderId="1" xfId="6" quotePrefix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164" fontId="7" fillId="0" borderId="2" xfId="6" applyNumberFormat="1" applyFont="1" applyBorder="1" applyAlignment="1">
      <alignment horizontal="center" vertical="center" wrapText="1"/>
    </xf>
    <xf numFmtId="164" fontId="7" fillId="0" borderId="3" xfId="6" applyNumberFormat="1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3" quotePrefix="1" applyFont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 applyProtection="1">
      <alignment horizontal="center" vertical="center" wrapText="1"/>
      <protection locked="0"/>
    </xf>
    <xf numFmtId="0" fontId="8" fillId="0" borderId="5" xfId="3" quotePrefix="1" applyFont="1" applyBorder="1" applyAlignment="1">
      <alignment horizontal="center" vertical="center" wrapText="1"/>
    </xf>
    <xf numFmtId="0" fontId="8" fillId="0" borderId="9" xfId="3" quotePrefix="1" applyFont="1" applyBorder="1" applyAlignment="1">
      <alignment horizontal="center" vertical="center" wrapText="1"/>
    </xf>
    <xf numFmtId="0" fontId="8" fillId="0" borderId="6" xfId="3" quotePrefix="1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8" fillId="0" borderId="15" xfId="3" quotePrefix="1" applyFont="1" applyBorder="1" applyAlignment="1">
      <alignment horizontal="center" vertical="center" wrapText="1"/>
    </xf>
    <xf numFmtId="0" fontId="8" fillId="0" borderId="3" xfId="3" quotePrefix="1" applyFont="1" applyBorder="1" applyAlignment="1">
      <alignment horizontal="center" vertical="center" wrapText="1"/>
    </xf>
    <xf numFmtId="0" fontId="8" fillId="0" borderId="1" xfId="3" quotePrefix="1" applyFont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165" fontId="8" fillId="0" borderId="2" xfId="3" applyNumberFormat="1" applyFont="1" applyBorder="1" applyAlignment="1">
      <alignment horizontal="center" vertical="center"/>
    </xf>
    <xf numFmtId="165" fontId="8" fillId="0" borderId="15" xfId="3" applyNumberFormat="1" applyFont="1" applyBorder="1" applyAlignment="1">
      <alignment horizontal="center" vertical="center"/>
    </xf>
    <xf numFmtId="165" fontId="8" fillId="0" borderId="3" xfId="3" applyNumberFormat="1" applyFont="1" applyBorder="1" applyAlignment="1">
      <alignment horizontal="center" vertical="center"/>
    </xf>
    <xf numFmtId="0" fontId="8" fillId="0" borderId="15" xfId="3" quotePrefix="1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15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165" fontId="8" fillId="0" borderId="2" xfId="3" applyNumberFormat="1" applyFont="1" applyBorder="1" applyAlignment="1">
      <alignment horizontal="center" vertical="center" wrapText="1"/>
    </xf>
    <xf numFmtId="165" fontId="8" fillId="0" borderId="15" xfId="3" applyNumberFormat="1" applyFont="1" applyBorder="1" applyAlignment="1">
      <alignment horizontal="center" vertical="center" wrapText="1"/>
    </xf>
    <xf numFmtId="165" fontId="8" fillId="0" borderId="3" xfId="3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/>
    </xf>
    <xf numFmtId="0" fontId="8" fillId="0" borderId="15" xfId="3" applyFont="1" applyBorder="1" applyAlignment="1">
      <alignment horizontal="left"/>
    </xf>
    <xf numFmtId="0" fontId="8" fillId="0" borderId="3" xfId="3" applyFont="1" applyBorder="1" applyAlignment="1">
      <alignment horizontal="left"/>
    </xf>
    <xf numFmtId="0" fontId="8" fillId="0" borderId="0" xfId="1" quotePrefix="1" applyFont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14" fontId="7" fillId="0" borderId="0" xfId="4" applyNumberFormat="1" applyFont="1" applyAlignment="1">
      <alignment horizontal="center"/>
    </xf>
    <xf numFmtId="0" fontId="21" fillId="0" borderId="0" xfId="4" applyFont="1" applyAlignment="1">
      <alignment horizontal="center" wrapText="1"/>
    </xf>
    <xf numFmtId="0" fontId="20" fillId="0" borderId="0" xfId="5" quotePrefix="1" applyFont="1" applyAlignment="1">
      <alignment horizontal="left" vertical="center" wrapText="1"/>
    </xf>
    <xf numFmtId="0" fontId="9" fillId="0" borderId="0" xfId="1" applyFont="1" applyAlignment="1">
      <alignment horizontal="center"/>
    </xf>
    <xf numFmtId="2" fontId="8" fillId="0" borderId="0" xfId="1" applyNumberFormat="1" applyFont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1" fillId="0" borderId="0" xfId="6" quotePrefix="1" applyFont="1" applyAlignment="1">
      <alignment horizontal="center" vertical="center" wrapText="1"/>
    </xf>
    <xf numFmtId="0" fontId="12" fillId="0" borderId="0" xfId="6" quotePrefix="1" applyFont="1" applyAlignment="1">
      <alignment horizontal="center" vertical="center" wrapText="1"/>
    </xf>
    <xf numFmtId="0" fontId="7" fillId="0" borderId="14" xfId="1" applyFont="1" applyBorder="1"/>
    <xf numFmtId="2" fontId="11" fillId="0" borderId="0" xfId="1" applyNumberFormat="1" applyFont="1" applyBorder="1" applyAlignment="1">
      <alignment horizontal="center" vertical="center" wrapText="1"/>
    </xf>
    <xf numFmtId="0" fontId="28" fillId="0" borderId="1" xfId="6" quotePrefix="1" applyFont="1" applyBorder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12" fillId="0" borderId="4" xfId="6" quotePrefix="1" applyFont="1" applyBorder="1" applyAlignment="1">
      <alignment horizontal="center" vertical="center"/>
    </xf>
    <xf numFmtId="0" fontId="9" fillId="0" borderId="0" xfId="6" applyFont="1" applyAlignment="1">
      <alignment horizontal="center" vertical="center" wrapText="1"/>
    </xf>
    <xf numFmtId="164" fontId="9" fillId="0" borderId="0" xfId="6" applyNumberFormat="1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10" applyFont="1" applyBorder="1" applyAlignment="1">
      <alignment horizontal="left" vertical="center"/>
    </xf>
    <xf numFmtId="0" fontId="7" fillId="0" borderId="15" xfId="10" applyFont="1" applyBorder="1" applyAlignment="1">
      <alignment horizontal="left" vertical="center"/>
    </xf>
    <xf numFmtId="0" fontId="7" fillId="0" borderId="3" xfId="10" applyFont="1" applyBorder="1" applyAlignment="1">
      <alignment horizontal="left" vertical="center"/>
    </xf>
    <xf numFmtId="2" fontId="7" fillId="0" borderId="1" xfId="10" applyNumberFormat="1" applyFont="1" applyBorder="1" applyAlignment="1">
      <alignment horizontal="center" vertical="center"/>
    </xf>
    <xf numFmtId="164" fontId="7" fillId="0" borderId="1" xfId="10" applyNumberFormat="1" applyFont="1" applyBorder="1" applyAlignment="1">
      <alignment horizontal="center" vertical="center"/>
    </xf>
    <xf numFmtId="2" fontId="7" fillId="0" borderId="1" xfId="10" applyNumberFormat="1" applyFont="1" applyBorder="1" applyAlignment="1">
      <alignment horizontal="center" vertical="center" wrapText="1"/>
    </xf>
    <xf numFmtId="165" fontId="7" fillId="0" borderId="1" xfId="10" applyNumberFormat="1" applyFont="1" applyBorder="1" applyAlignment="1">
      <alignment horizontal="center" vertical="center" wrapText="1"/>
    </xf>
    <xf numFmtId="164" fontId="7" fillId="0" borderId="1" xfId="10" applyNumberFormat="1" applyFont="1" applyBorder="1" applyAlignment="1">
      <alignment horizontal="center" vertical="center" wrapText="1"/>
    </xf>
    <xf numFmtId="0" fontId="7" fillId="0" borderId="2" xfId="10" applyFont="1" applyBorder="1" applyAlignment="1">
      <alignment horizontal="left" vertical="center" wrapText="1"/>
    </xf>
    <xf numFmtId="0" fontId="7" fillId="0" borderId="15" xfId="10" applyFont="1" applyBorder="1" applyAlignment="1">
      <alignment horizontal="left" vertical="center" wrapText="1"/>
    </xf>
    <xf numFmtId="0" fontId="7" fillId="0" borderId="3" xfId="10" applyFont="1" applyBorder="1" applyAlignment="1">
      <alignment horizontal="left" vertical="center" wrapText="1"/>
    </xf>
    <xf numFmtId="165" fontId="7" fillId="0" borderId="1" xfId="10" applyNumberFormat="1" applyFont="1" applyBorder="1" applyAlignment="1">
      <alignment horizontal="center" vertical="center"/>
    </xf>
    <xf numFmtId="1" fontId="7" fillId="0" borderId="1" xfId="10" applyNumberFormat="1" applyFont="1" applyBorder="1" applyAlignment="1">
      <alignment horizontal="center" vertical="center" wrapText="1"/>
    </xf>
    <xf numFmtId="0" fontId="7" fillId="0" borderId="0" xfId="10" applyFont="1" applyAlignment="1">
      <alignment horizontal="left" vertical="center" wrapText="1"/>
    </xf>
    <xf numFmtId="2" fontId="7" fillId="0" borderId="0" xfId="10" applyNumberFormat="1" applyFont="1" applyAlignment="1">
      <alignment horizontal="center" vertical="center" wrapText="1"/>
    </xf>
    <xf numFmtId="165" fontId="7" fillId="0" borderId="0" xfId="10" applyNumberFormat="1" applyFont="1" applyAlignment="1">
      <alignment horizontal="center" vertical="center" wrapText="1"/>
    </xf>
    <xf numFmtId="1" fontId="7" fillId="0" borderId="0" xfId="10" applyNumberFormat="1" applyFont="1" applyAlignment="1">
      <alignment horizontal="center" vertical="center" wrapText="1"/>
    </xf>
    <xf numFmtId="164" fontId="7" fillId="0" borderId="11" xfId="10" applyNumberFormat="1" applyFont="1" applyBorder="1" applyAlignment="1">
      <alignment horizontal="center" vertical="center"/>
    </xf>
    <xf numFmtId="2" fontId="7" fillId="0" borderId="0" xfId="10" applyNumberFormat="1" applyFont="1" applyAlignment="1">
      <alignment horizontal="center" vertical="center"/>
    </xf>
    <xf numFmtId="0" fontId="7" fillId="0" borderId="1" xfId="10" applyFont="1" applyBorder="1" applyAlignment="1">
      <alignment horizontal="left" vertical="center" wrapText="1"/>
    </xf>
    <xf numFmtId="164" fontId="7" fillId="0" borderId="0" xfId="10" applyNumberFormat="1" applyFont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quotePrefix="1" applyFont="1" applyFill="1" applyAlignment="1">
      <alignment horizontal="center" vertical="center"/>
    </xf>
    <xf numFmtId="0" fontId="7" fillId="2" borderId="17" xfId="1" quotePrefix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textRotation="90" wrapText="1"/>
    </xf>
    <xf numFmtId="0" fontId="7" fillId="2" borderId="18" xfId="1" quotePrefix="1" applyFont="1" applyFill="1" applyBorder="1" applyAlignment="1">
      <alignment horizontal="center" vertical="center"/>
    </xf>
    <xf numFmtId="0" fontId="7" fillId="2" borderId="19" xfId="1" quotePrefix="1" applyFont="1" applyFill="1" applyBorder="1" applyAlignment="1">
      <alignment horizontal="center" vertical="center"/>
    </xf>
    <xf numFmtId="0" fontId="7" fillId="2" borderId="20" xfId="1" quotePrefix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2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textRotation="90" wrapText="1"/>
    </xf>
    <xf numFmtId="0" fontId="7" fillId="2" borderId="12" xfId="1" quotePrefix="1" applyFont="1" applyFill="1" applyBorder="1" applyAlignment="1">
      <alignment horizontal="center" vertical="center"/>
    </xf>
    <xf numFmtId="0" fontId="7" fillId="2" borderId="4" xfId="1" quotePrefix="1" applyFont="1" applyFill="1" applyBorder="1" applyAlignment="1">
      <alignment horizontal="center" vertical="center"/>
    </xf>
    <xf numFmtId="0" fontId="7" fillId="2" borderId="22" xfId="1" quotePrefix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5" xfId="1" quotePrefix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9" xfId="1" quotePrefix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quotePrefix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2" fontId="7" fillId="2" borderId="28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9" fillId="2" borderId="16" xfId="1" quotePrefix="1" applyFont="1" applyFill="1" applyBorder="1" applyAlignment="1">
      <alignment horizontal="left"/>
    </xf>
    <xf numFmtId="0" fontId="9" fillId="2" borderId="16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left"/>
    </xf>
    <xf numFmtId="0" fontId="7" fillId="2" borderId="16" xfId="1" quotePrefix="1" applyFont="1" applyFill="1" applyBorder="1" applyAlignment="1">
      <alignment horizontal="right" vertical="center" wrapText="1"/>
    </xf>
    <xf numFmtId="0" fontId="7" fillId="2" borderId="16" xfId="1" quotePrefix="1" applyFont="1" applyFill="1" applyBorder="1" applyAlignment="1">
      <alignment horizontal="left"/>
    </xf>
    <xf numFmtId="0" fontId="7" fillId="2" borderId="16" xfId="1" applyFont="1" applyFill="1" applyBorder="1" applyAlignment="1">
      <alignment horizontal="left"/>
    </xf>
    <xf numFmtId="0" fontId="7" fillId="2" borderId="16" xfId="1" applyFont="1" applyFill="1" applyBorder="1"/>
    <xf numFmtId="0" fontId="9" fillId="2" borderId="16" xfId="1" applyFont="1" applyFill="1" applyBorder="1"/>
    <xf numFmtId="0" fontId="7" fillId="2" borderId="29" xfId="1" quotePrefix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0" xfId="1" quotePrefix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quotePrefix="1" applyFont="1" applyFill="1" applyBorder="1" applyAlignment="1">
      <alignment horizontal="center" vertical="center" wrapText="1"/>
    </xf>
    <xf numFmtId="0" fontId="7" fillId="2" borderId="33" xfId="1" quotePrefix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36" xfId="1" quotePrefix="1" applyFont="1" applyFill="1" applyBorder="1" applyAlignment="1">
      <alignment horizontal="center" vertical="center" wrapText="1"/>
    </xf>
    <xf numFmtId="0" fontId="7" fillId="2" borderId="27" xfId="4" quotePrefix="1" applyFont="1" applyFill="1" applyBorder="1" applyAlignment="1">
      <alignment horizontal="center" vertical="center" wrapText="1"/>
    </xf>
    <xf numFmtId="0" fontId="7" fillId="2" borderId="3" xfId="4" quotePrefix="1" applyFont="1" applyFill="1" applyBorder="1" applyAlignment="1">
      <alignment horizontal="center" vertical="center" wrapText="1"/>
    </xf>
    <xf numFmtId="0" fontId="7" fillId="2" borderId="2" xfId="4" quotePrefix="1" applyFont="1" applyFill="1" applyBorder="1" applyAlignment="1">
      <alignment horizontal="center" vertical="center" wrapText="1"/>
    </xf>
    <xf numFmtId="0" fontId="7" fillId="2" borderId="37" xfId="4" applyFont="1" applyFill="1" applyBorder="1" applyAlignment="1">
      <alignment horizontal="center" vertical="center" wrapText="1"/>
    </xf>
    <xf numFmtId="0" fontId="7" fillId="2" borderId="15" xfId="4" quotePrefix="1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0" fontId="7" fillId="2" borderId="1" xfId="4" quotePrefix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28" xfId="4" applyFont="1" applyFill="1" applyBorder="1" applyAlignment="1">
      <alignment horizontal="center" vertical="center" wrapText="1"/>
    </xf>
    <xf numFmtId="0" fontId="7" fillId="2" borderId="25" xfId="1" quotePrefix="1" applyFont="1" applyFill="1" applyBorder="1" applyAlignment="1">
      <alignment horizontal="center" vertical="center" wrapText="1"/>
    </xf>
    <xf numFmtId="0" fontId="7" fillId="2" borderId="22" xfId="1" quotePrefix="1" applyFont="1" applyFill="1" applyBorder="1" applyAlignment="1">
      <alignment horizontal="center" vertical="center" wrapText="1"/>
    </xf>
    <xf numFmtId="0" fontId="7" fillId="2" borderId="27" xfId="4" applyFont="1" applyFill="1" applyBorder="1" applyAlignment="1">
      <alignment horizontal="left" wrapText="1"/>
    </xf>
    <xf numFmtId="0" fontId="7" fillId="2" borderId="38" xfId="4" applyFont="1" applyFill="1" applyBorder="1" applyAlignment="1">
      <alignment horizontal="left" wrapText="1"/>
    </xf>
    <xf numFmtId="0" fontId="7" fillId="2" borderId="39" xfId="4" applyFont="1" applyFill="1" applyBorder="1" applyAlignment="1">
      <alignment horizontal="left" wrapText="1"/>
    </xf>
    <xf numFmtId="0" fontId="7" fillId="2" borderId="37" xfId="4" applyFont="1" applyFill="1" applyBorder="1" applyAlignment="1">
      <alignment horizontal="left" wrapText="1"/>
    </xf>
    <xf numFmtId="0" fontId="7" fillId="2" borderId="15" xfId="4" applyFont="1" applyFill="1" applyBorder="1" applyAlignment="1">
      <alignment horizontal="left" wrapText="1"/>
    </xf>
    <xf numFmtId="0" fontId="7" fillId="2" borderId="3" xfId="4" applyFont="1" applyFill="1" applyBorder="1" applyAlignment="1">
      <alignment horizontal="left" wrapText="1"/>
    </xf>
    <xf numFmtId="0" fontId="7" fillId="2" borderId="2" xfId="4" applyFont="1" applyFill="1" applyBorder="1" applyAlignment="1">
      <alignment horizontal="left" wrapText="1"/>
    </xf>
    <xf numFmtId="0" fontId="7" fillId="2" borderId="33" xfId="4" applyFont="1" applyFill="1" applyBorder="1" applyAlignment="1">
      <alignment horizontal="center" vertical="center" wrapText="1"/>
    </xf>
    <xf numFmtId="0" fontId="7" fillId="2" borderId="40" xfId="4" applyFont="1" applyFill="1" applyBorder="1" applyAlignment="1">
      <alignment horizontal="center" vertical="center" wrapText="1"/>
    </xf>
    <xf numFmtId="0" fontId="7" fillId="2" borderId="41" xfId="4" applyFont="1" applyFill="1" applyBorder="1" applyAlignment="1">
      <alignment horizontal="center" vertical="center" wrapText="1"/>
    </xf>
    <xf numFmtId="0" fontId="7" fillId="2" borderId="35" xfId="4" applyFont="1" applyFill="1" applyBorder="1" applyAlignment="1">
      <alignment horizontal="center" vertical="center" wrapText="1"/>
    </xf>
    <xf numFmtId="1" fontId="7" fillId="2" borderId="42" xfId="4" applyNumberFormat="1" applyFont="1" applyFill="1" applyBorder="1" applyAlignment="1">
      <alignment horizontal="center" vertical="center"/>
    </xf>
    <xf numFmtId="1" fontId="7" fillId="2" borderId="43" xfId="4" applyNumberFormat="1" applyFont="1" applyFill="1" applyBorder="1" applyAlignment="1">
      <alignment horizontal="center" vertical="center"/>
    </xf>
    <xf numFmtId="1" fontId="7" fillId="2" borderId="40" xfId="4" applyNumberFormat="1" applyFont="1" applyFill="1" applyBorder="1" applyAlignment="1">
      <alignment horizontal="center" vertical="center"/>
    </xf>
    <xf numFmtId="1" fontId="7" fillId="2" borderId="41" xfId="4" applyNumberFormat="1" applyFont="1" applyFill="1" applyBorder="1" applyAlignment="1">
      <alignment horizontal="center" vertical="center"/>
    </xf>
    <xf numFmtId="1" fontId="7" fillId="2" borderId="34" xfId="4" applyNumberFormat="1" applyFont="1" applyFill="1" applyBorder="1" applyAlignment="1">
      <alignment horizontal="center" vertical="center"/>
    </xf>
    <xf numFmtId="0" fontId="7" fillId="2" borderId="33" xfId="4" applyFont="1" applyFill="1" applyBorder="1" applyAlignment="1">
      <alignment horizontal="center" vertical="center"/>
    </xf>
    <xf numFmtId="0" fontId="7" fillId="2" borderId="40" xfId="4" applyFont="1" applyFill="1" applyBorder="1" applyAlignment="1">
      <alignment horizontal="center" vertical="center"/>
    </xf>
    <xf numFmtId="0" fontId="7" fillId="2" borderId="41" xfId="4" applyFont="1" applyFill="1" applyBorder="1" applyAlignment="1">
      <alignment horizontal="center" vertical="center"/>
    </xf>
    <xf numFmtId="0" fontId="7" fillId="2" borderId="35" xfId="4" applyFont="1" applyFill="1" applyBorder="1" applyAlignment="1">
      <alignment horizontal="center" vertical="center"/>
    </xf>
    <xf numFmtId="0" fontId="7" fillId="2" borderId="27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44" xfId="4" applyFont="1" applyFill="1" applyBorder="1" applyAlignment="1">
      <alignment horizontal="center" vertical="center" wrapText="1"/>
    </xf>
    <xf numFmtId="1" fontId="7" fillId="2" borderId="3" xfId="4" applyNumberFormat="1" applyFont="1" applyFill="1" applyBorder="1" applyAlignment="1">
      <alignment horizontal="center" vertical="center"/>
    </xf>
    <xf numFmtId="1" fontId="7" fillId="2" borderId="1" xfId="4" applyNumberFormat="1" applyFont="1" applyFill="1" applyBorder="1" applyAlignment="1">
      <alignment horizontal="center" vertical="center"/>
    </xf>
    <xf numFmtId="1" fontId="7" fillId="2" borderId="2" xfId="4" applyNumberFormat="1" applyFont="1" applyFill="1" applyBorder="1" applyAlignment="1">
      <alignment horizontal="center" vertical="center"/>
    </xf>
    <xf numFmtId="0" fontId="7" fillId="2" borderId="44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28" xfId="4" applyFont="1" applyFill="1" applyBorder="1" applyAlignment="1">
      <alignment horizontal="center" vertical="center"/>
    </xf>
    <xf numFmtId="164" fontId="7" fillId="2" borderId="28" xfId="1" applyNumberFormat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17" xfId="1" quotePrefix="1" applyFont="1" applyFill="1" applyBorder="1" applyAlignment="1">
      <alignment horizontal="left" wrapText="1"/>
    </xf>
    <xf numFmtId="0" fontId="7" fillId="2" borderId="36" xfId="1" quotePrefix="1" applyFont="1" applyFill="1" applyBorder="1" applyAlignment="1">
      <alignment horizontal="left" wrapText="1"/>
    </xf>
    <xf numFmtId="0" fontId="7" fillId="2" borderId="15" xfId="4" quotePrefix="1" applyFont="1" applyFill="1" applyBorder="1" applyAlignment="1">
      <alignment horizontal="center" vertical="center" wrapText="1" shrinkToFit="1"/>
    </xf>
    <xf numFmtId="0" fontId="7" fillId="2" borderId="3" xfId="4" applyFont="1" applyFill="1" applyBorder="1" applyAlignment="1">
      <alignment horizontal="center" vertical="center" wrapText="1" shrinkToFit="1"/>
    </xf>
    <xf numFmtId="0" fontId="7" fillId="2" borderId="15" xfId="4" quotePrefix="1" applyFont="1" applyFill="1" applyBorder="1" applyAlignment="1">
      <alignment horizontal="center" vertical="center"/>
    </xf>
    <xf numFmtId="0" fontId="7" fillId="2" borderId="37" xfId="4" applyFont="1" applyFill="1" applyBorder="1" applyAlignment="1">
      <alignment horizontal="center" vertical="center"/>
    </xf>
    <xf numFmtId="0" fontId="7" fillId="2" borderId="25" xfId="1" quotePrefix="1" applyFont="1" applyFill="1" applyBorder="1" applyAlignment="1">
      <alignment horizontal="left" wrapText="1"/>
    </xf>
    <xf numFmtId="0" fontId="7" fillId="2" borderId="22" xfId="1" quotePrefix="1" applyFont="1" applyFill="1" applyBorder="1" applyAlignment="1">
      <alignment horizontal="left" wrapText="1"/>
    </xf>
    <xf numFmtId="0" fontId="7" fillId="2" borderId="11" xfId="1" quotePrefix="1" applyFont="1" applyFill="1" applyBorder="1" applyAlignment="1">
      <alignment horizontal="center" vertical="center" wrapText="1"/>
    </xf>
    <xf numFmtId="0" fontId="7" fillId="2" borderId="44" xfId="1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quotePrefix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quotePrefix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15" xfId="1" quotePrefix="1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7" xfId="1" quotePrefix="1" applyFont="1" applyFill="1" applyBorder="1" applyAlignment="1">
      <alignment horizontal="center" vertical="center" wrapText="1"/>
    </xf>
    <xf numFmtId="0" fontId="7" fillId="2" borderId="15" xfId="1" quotePrefix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4" xfId="1" quotePrefix="1" applyFont="1" applyFill="1" applyBorder="1" applyAlignment="1">
      <alignment horizontal="center" vertical="center" wrapText="1"/>
    </xf>
    <xf numFmtId="0" fontId="7" fillId="2" borderId="45" xfId="4" applyFont="1" applyFill="1" applyBorder="1" applyAlignment="1">
      <alignment horizontal="left" wrapText="1"/>
    </xf>
    <xf numFmtId="0" fontId="7" fillId="2" borderId="46" xfId="4" applyFont="1" applyFill="1" applyBorder="1" applyAlignment="1">
      <alignment horizontal="left" wrapText="1"/>
    </xf>
    <xf numFmtId="0" fontId="7" fillId="2" borderId="1" xfId="4" applyFont="1" applyFill="1" applyBorder="1" applyAlignment="1">
      <alignment horizontal="left" wrapText="1"/>
    </xf>
    <xf numFmtId="0" fontId="7" fillId="2" borderId="28" xfId="4" applyFont="1" applyFill="1" applyBorder="1" applyAlignment="1">
      <alignment horizontal="left" wrapText="1"/>
    </xf>
    <xf numFmtId="0" fontId="7" fillId="2" borderId="44" xfId="4" applyFont="1" applyFill="1" applyBorder="1" applyAlignment="1">
      <alignment horizontal="left" wrapText="1"/>
    </xf>
    <xf numFmtId="0" fontId="7" fillId="2" borderId="3" xfId="1" quotePrefix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164" fontId="7" fillId="2" borderId="28" xfId="1" applyNumberFormat="1" applyFont="1" applyFill="1" applyBorder="1" applyAlignment="1">
      <alignment horizontal="center" vertical="center"/>
    </xf>
    <xf numFmtId="0" fontId="7" fillId="2" borderId="47" xfId="1" quotePrefix="1" applyFont="1" applyFill="1" applyBorder="1" applyAlignment="1">
      <alignment horizontal="center" vertical="center" wrapText="1"/>
    </xf>
    <xf numFmtId="0" fontId="7" fillId="2" borderId="47" xfId="1" quotePrefix="1" applyFont="1" applyFill="1" applyBorder="1" applyAlignment="1" applyProtection="1">
      <alignment horizontal="center" vertical="center" wrapText="1"/>
      <protection locked="0"/>
    </xf>
    <xf numFmtId="0" fontId="7" fillId="2" borderId="19" xfId="1" quotePrefix="1" applyFont="1" applyFill="1" applyBorder="1" applyAlignment="1" applyProtection="1">
      <alignment horizontal="center" vertical="center" wrapText="1"/>
      <protection locked="0"/>
    </xf>
    <xf numFmtId="0" fontId="7" fillId="2" borderId="33" xfId="4" quotePrefix="1" applyFont="1" applyFill="1" applyBorder="1" applyAlignment="1" applyProtection="1">
      <alignment horizontal="center" vertical="center" wrapText="1"/>
      <protection locked="0"/>
    </xf>
    <xf numFmtId="0" fontId="7" fillId="2" borderId="42" xfId="4" quotePrefix="1" applyFont="1" applyFill="1" applyBorder="1" applyAlignment="1" applyProtection="1">
      <alignment horizontal="center" vertical="center" wrapText="1"/>
      <protection locked="0"/>
    </xf>
    <xf numFmtId="0" fontId="7" fillId="2" borderId="43" xfId="4" quotePrefix="1" applyFont="1" applyFill="1" applyBorder="1" applyAlignment="1" applyProtection="1">
      <alignment horizontal="center" vertical="center" wrapText="1"/>
      <protection locked="0"/>
    </xf>
    <xf numFmtId="0" fontId="7" fillId="2" borderId="35" xfId="4" applyFont="1" applyFill="1" applyBorder="1" applyAlignment="1" applyProtection="1">
      <alignment horizontal="center" vertical="center" wrapText="1"/>
      <protection locked="0"/>
    </xf>
    <xf numFmtId="0" fontId="7" fillId="2" borderId="34" xfId="4" quotePrefix="1" applyFont="1" applyFill="1" applyBorder="1" applyAlignment="1" applyProtection="1">
      <alignment horizontal="center" vertical="center" wrapText="1"/>
      <protection locked="0"/>
    </xf>
    <xf numFmtId="0" fontId="7" fillId="2" borderId="42" xfId="4" applyFont="1" applyFill="1" applyBorder="1" applyAlignment="1" applyProtection="1">
      <alignment horizontal="center" vertical="center" wrapText="1"/>
      <protection locked="0"/>
    </xf>
    <xf numFmtId="0" fontId="7" fillId="2" borderId="34" xfId="4" applyFont="1" applyFill="1" applyBorder="1" applyAlignment="1" applyProtection="1">
      <alignment horizontal="center" vertical="center" wrapText="1"/>
      <protection locked="0"/>
    </xf>
    <xf numFmtId="0" fontId="7" fillId="2" borderId="48" xfId="4" quotePrefix="1" applyFont="1" applyFill="1" applyBorder="1" applyAlignment="1" applyProtection="1">
      <alignment horizontal="center" vertical="center" wrapText="1"/>
      <protection locked="0"/>
    </xf>
    <xf numFmtId="0" fontId="7" fillId="2" borderId="48" xfId="4" applyFont="1" applyFill="1" applyBorder="1" applyAlignment="1" applyProtection="1">
      <alignment horizontal="center" vertical="center" wrapText="1"/>
      <protection locked="0"/>
    </xf>
    <xf numFmtId="0" fontId="7" fillId="2" borderId="49" xfId="4" applyFont="1" applyFill="1" applyBorder="1" applyAlignment="1" applyProtection="1">
      <alignment horizontal="center" vertical="center" wrapText="1"/>
      <protection locked="0"/>
    </xf>
    <xf numFmtId="0" fontId="7" fillId="2" borderId="50" xfId="1" quotePrefix="1" applyFont="1" applyFill="1" applyBorder="1" applyAlignment="1" applyProtection="1">
      <alignment horizontal="center" vertical="center" wrapText="1"/>
      <protection locked="0"/>
    </xf>
    <xf numFmtId="0" fontId="7" fillId="2" borderId="16" xfId="1" quotePrefix="1" applyFont="1" applyFill="1" applyBorder="1" applyAlignment="1" applyProtection="1">
      <alignment horizontal="center" vertical="center" wrapText="1"/>
      <protection locked="0"/>
    </xf>
    <xf numFmtId="0" fontId="7" fillId="2" borderId="19" xfId="1" quotePrefix="1" applyFont="1" applyFill="1" applyBorder="1" applyAlignment="1">
      <alignment horizontal="center" vertical="center" wrapText="1"/>
    </xf>
    <xf numFmtId="0" fontId="7" fillId="2" borderId="42" xfId="4" applyFont="1" applyFill="1" applyBorder="1" applyAlignment="1">
      <alignment horizontal="center" vertical="center" wrapText="1"/>
    </xf>
    <xf numFmtId="0" fontId="7" fillId="2" borderId="43" xfId="4" applyFont="1" applyFill="1" applyBorder="1" applyAlignment="1">
      <alignment horizontal="center" vertical="center" wrapText="1"/>
    </xf>
    <xf numFmtId="0" fontId="7" fillId="2" borderId="51" xfId="4" applyFont="1" applyFill="1" applyBorder="1" applyAlignment="1">
      <alignment horizontal="left" wrapText="1"/>
    </xf>
    <xf numFmtId="0" fontId="7" fillId="2" borderId="52" xfId="4" applyFont="1" applyFill="1" applyBorder="1" applyAlignment="1">
      <alignment horizontal="left" wrapText="1"/>
    </xf>
    <xf numFmtId="2" fontId="7" fillId="2" borderId="0" xfId="1" applyNumberFormat="1" applyFont="1" applyFill="1"/>
    <xf numFmtId="164" fontId="7" fillId="2" borderId="0" xfId="1" applyNumberFormat="1" applyFont="1" applyFill="1" applyAlignment="1">
      <alignment horizontal="center" vertical="center"/>
    </xf>
    <xf numFmtId="0" fontId="7" fillId="2" borderId="0" xfId="1" quotePrefix="1" applyFont="1" applyFill="1" applyAlignment="1">
      <alignment horizontal="left" wrapText="1"/>
    </xf>
    <xf numFmtId="0" fontId="9" fillId="2" borderId="0" xfId="1" quotePrefix="1" applyFont="1" applyFill="1" applyAlignment="1">
      <alignment horizontal="left" wrapText="1"/>
    </xf>
    <xf numFmtId="0" fontId="9" fillId="2" borderId="0" xfId="1" applyFont="1" applyFill="1"/>
    <xf numFmtId="0" fontId="7" fillId="2" borderId="32" xfId="1" quotePrefix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1" xfId="1" quotePrefix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0" xfId="1" quotePrefix="1" applyFont="1" applyFill="1" applyAlignment="1">
      <alignment horizontal="center" vertical="center" wrapText="1"/>
    </xf>
    <xf numFmtId="0" fontId="7" fillId="2" borderId="20" xfId="1" quotePrefix="1" applyFont="1" applyFill="1" applyBorder="1" applyAlignment="1">
      <alignment horizontal="center" vertical="center" wrapText="1"/>
    </xf>
    <xf numFmtId="0" fontId="7" fillId="2" borderId="53" xfId="1" quotePrefix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48" xfId="1" quotePrefix="1" applyFont="1" applyFill="1" applyBorder="1" applyAlignment="1">
      <alignment horizontal="center" vertical="center" wrapText="1"/>
    </xf>
    <xf numFmtId="0" fontId="7" fillId="2" borderId="49" xfId="1" applyFont="1" applyFill="1" applyBorder="1" applyAlignment="1">
      <alignment horizontal="center" vertical="center" wrapText="1"/>
    </xf>
    <xf numFmtId="0" fontId="7" fillId="2" borderId="25" xfId="1" quotePrefix="1" applyFont="1" applyFill="1" applyBorder="1" applyAlignment="1">
      <alignment horizontal="center" vertical="center" wrapText="1"/>
    </xf>
    <xf numFmtId="0" fontId="7" fillId="2" borderId="22" xfId="1" quotePrefix="1" applyFont="1" applyFill="1" applyBorder="1" applyAlignment="1">
      <alignment horizontal="center" vertical="center" wrapText="1"/>
    </xf>
    <xf numFmtId="0" fontId="7" fillId="2" borderId="4" xfId="1" applyFont="1" applyFill="1" applyBorder="1"/>
    <xf numFmtId="0" fontId="7" fillId="2" borderId="4" xfId="1" quotePrefix="1" applyFont="1" applyFill="1" applyBorder="1" applyAlignment="1">
      <alignment horizontal="left" wrapText="1"/>
    </xf>
    <xf numFmtId="0" fontId="7" fillId="2" borderId="4" xfId="1" applyFont="1" applyFill="1" applyBorder="1" applyAlignment="1">
      <alignment horizontal="left" wrapText="1"/>
    </xf>
    <xf numFmtId="0" fontId="7" fillId="2" borderId="22" xfId="1" applyFont="1" applyFill="1" applyBorder="1"/>
    <xf numFmtId="0" fontId="7" fillId="2" borderId="27" xfId="1" applyFont="1" applyFill="1" applyBorder="1" applyAlignment="1">
      <alignment horizontal="left" wrapText="1"/>
    </xf>
    <xf numFmtId="0" fontId="7" fillId="2" borderId="3" xfId="1" applyFont="1" applyFill="1" applyBorder="1" applyAlignment="1">
      <alignment horizontal="left" wrapText="1"/>
    </xf>
    <xf numFmtId="0" fontId="7" fillId="2" borderId="2" xfId="1" quotePrefix="1" applyFont="1" applyFill="1" applyBorder="1" applyAlignment="1">
      <alignment horizontal="left" wrapText="1"/>
    </xf>
    <xf numFmtId="0" fontId="7" fillId="2" borderId="3" xfId="1" quotePrefix="1" applyFont="1" applyFill="1" applyBorder="1" applyAlignment="1">
      <alignment horizontal="left" wrapText="1"/>
    </xf>
    <xf numFmtId="0" fontId="7" fillId="2" borderId="2" xfId="1" applyFont="1" applyFill="1" applyBorder="1" applyAlignment="1">
      <alignment horizontal="left" wrapText="1"/>
    </xf>
    <xf numFmtId="0" fontId="7" fillId="2" borderId="37" xfId="1" applyFont="1" applyFill="1" applyBorder="1" applyAlignment="1">
      <alignment horizontal="left" wrapText="1"/>
    </xf>
    <xf numFmtId="0" fontId="7" fillId="2" borderId="21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2" fontId="7" fillId="2" borderId="1" xfId="1" quotePrefix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wrapText="1"/>
    </xf>
    <xf numFmtId="0" fontId="7" fillId="2" borderId="1" xfId="1" quotePrefix="1" applyFont="1" applyFill="1" applyBorder="1" applyAlignment="1">
      <alignment horizontal="center" vertical="center"/>
    </xf>
    <xf numFmtId="0" fontId="21" fillId="2" borderId="0" xfId="1" applyFont="1" applyFill="1" applyAlignment="1">
      <alignment horizontal="center" vertical="center" wrapText="1"/>
    </xf>
    <xf numFmtId="0" fontId="12" fillId="2" borderId="0" xfId="1" quotePrefix="1" applyFont="1" applyFill="1" applyAlignment="1">
      <alignment horizontal="left"/>
    </xf>
    <xf numFmtId="0" fontId="9" fillId="2" borderId="33" xfId="1" quotePrefix="1" applyFont="1" applyFill="1" applyBorder="1" applyAlignment="1">
      <alignment horizontal="center" vertical="center" wrapText="1"/>
    </xf>
    <xf numFmtId="0" fontId="9" fillId="2" borderId="34" xfId="1" quotePrefix="1" applyFont="1" applyFill="1" applyBorder="1" applyAlignment="1">
      <alignment horizontal="center" vertical="center" wrapText="1"/>
    </xf>
    <xf numFmtId="0" fontId="9" fillId="2" borderId="35" xfId="1" quotePrefix="1" applyFont="1" applyFill="1" applyBorder="1" applyAlignment="1">
      <alignment horizontal="center" vertical="center" wrapText="1"/>
    </xf>
    <xf numFmtId="0" fontId="9" fillId="2" borderId="25" xfId="1" quotePrefix="1" applyFont="1" applyFill="1" applyBorder="1" applyAlignment="1">
      <alignment horizontal="center" vertical="center" wrapText="1"/>
    </xf>
    <xf numFmtId="0" fontId="9" fillId="2" borderId="4" xfId="1" quotePrefix="1" applyFont="1" applyFill="1" applyBorder="1" applyAlignment="1">
      <alignment horizontal="center" vertical="center" wrapText="1"/>
    </xf>
    <xf numFmtId="0" fontId="9" fillId="2" borderId="22" xfId="1" quotePrefix="1" applyFont="1" applyFill="1" applyBorder="1" applyAlignment="1">
      <alignment horizontal="center" vertical="center" wrapText="1"/>
    </xf>
    <xf numFmtId="0" fontId="7" fillId="2" borderId="37" xfId="1" quotePrefix="1" applyFont="1" applyFill="1" applyBorder="1" applyAlignment="1">
      <alignment horizontal="center" vertical="center" wrapText="1"/>
    </xf>
    <xf numFmtId="1" fontId="7" fillId="2" borderId="44" xfId="4" applyNumberFormat="1" applyFont="1" applyFill="1" applyBorder="1" applyAlignment="1">
      <alignment horizontal="center" vertical="center"/>
    </xf>
    <xf numFmtId="1" fontId="7" fillId="2" borderId="28" xfId="4" applyNumberFormat="1" applyFont="1" applyFill="1" applyBorder="1" applyAlignment="1">
      <alignment horizontal="center" vertical="center"/>
    </xf>
    <xf numFmtId="0" fontId="7" fillId="2" borderId="28" xfId="1" quotePrefix="1" applyFont="1" applyFill="1" applyBorder="1" applyAlignment="1">
      <alignment horizontal="center" vertical="center" wrapText="1"/>
    </xf>
    <xf numFmtId="2" fontId="7" fillId="2" borderId="44" xfId="1" applyNumberFormat="1" applyFont="1" applyFill="1" applyBorder="1" applyAlignment="1">
      <alignment vertical="center" wrapText="1"/>
    </xf>
    <xf numFmtId="2" fontId="7" fillId="2" borderId="44" xfId="1" applyNumberFormat="1" applyFont="1" applyFill="1" applyBorder="1" applyAlignment="1">
      <alignment horizontal="left" vertical="center" wrapText="1"/>
    </xf>
    <xf numFmtId="0" fontId="12" fillId="2" borderId="0" xfId="1" quotePrefix="1" applyFont="1" applyFill="1" applyAlignment="1">
      <alignment horizontal="left" vertical="center" wrapText="1"/>
    </xf>
    <xf numFmtId="0" fontId="7" fillId="2" borderId="21" xfId="1" quotePrefix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9" fillId="2" borderId="21" xfId="1" quotePrefix="1" applyFont="1" applyFill="1" applyBorder="1" applyAlignment="1">
      <alignment horizontal="center" vertical="center" wrapText="1"/>
    </xf>
    <xf numFmtId="0" fontId="9" fillId="2" borderId="0" xfId="1" quotePrefix="1" applyFont="1" applyFill="1" applyBorder="1" applyAlignment="1">
      <alignment horizontal="center" vertical="center" wrapText="1"/>
    </xf>
    <xf numFmtId="0" fontId="9" fillId="2" borderId="54" xfId="1" quotePrefix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left" wrapText="1"/>
    </xf>
    <xf numFmtId="164" fontId="7" fillId="2" borderId="1" xfId="1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14" fontId="11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4" xfId="1" applyFont="1" applyBorder="1" applyAlignment="1">
      <alignment horizontal="left"/>
    </xf>
    <xf numFmtId="0" fontId="7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1" applyFont="1" applyBorder="1"/>
    <xf numFmtId="0" fontId="11" fillId="0" borderId="0" xfId="1" applyFont="1" applyBorder="1" applyAlignment="1">
      <alignment horizontal="center" vertical="center" textRotation="90" wrapText="1"/>
    </xf>
    <xf numFmtId="2" fontId="8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</cellXfs>
  <cellStyles count="11">
    <cellStyle name="Обычный" xfId="0" builtinId="0"/>
    <cellStyle name="Обычный 10 2" xfId="4" xr:uid="{F634E18F-2F48-4A23-91BC-A875AB368D03}"/>
    <cellStyle name="Обычный 2" xfId="6" xr:uid="{EAF19780-F10A-47FB-8DC5-CC91224CE604}"/>
    <cellStyle name="Обычный 2 2" xfId="1" xr:uid="{597B79FF-4CF0-43C5-A223-6EE66DFDBE61}"/>
    <cellStyle name="Обычный 2 2 2" xfId="9" xr:uid="{98002F76-00DE-4786-936C-BBC320ED709B}"/>
    <cellStyle name="Обычный 2 3" xfId="8" xr:uid="{0EAE6A28-E8A6-4764-B30E-A468A94D9068}"/>
    <cellStyle name="Обычный 3 2" xfId="5" xr:uid="{E15FF3FA-D04B-434A-ACF4-6B73A0E00D30}"/>
    <cellStyle name="Обычный 3 3" xfId="7" xr:uid="{D6D82387-8BF4-4ECA-8A32-19A2B917604A}"/>
    <cellStyle name="Обычный 3 4 2" xfId="2" xr:uid="{050F819C-301B-478F-8CAA-D6B2330BC9FD}"/>
    <cellStyle name="Обычный_гр подъездная автодорога к Мехробод" xfId="3" xr:uid="{69966647-C37E-4552-9C7E-9614ADEF1110}"/>
    <cellStyle name="Обычный_Прилож1фм" xfId="10" xr:uid="{E817AE22-5B2A-4920-80F0-8DC1147C7FEC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103188</xdr:colOff>
      <xdr:row>11</xdr:row>
      <xdr:rowOff>79375</xdr:rowOff>
    </xdr:from>
    <xdr:to>
      <xdr:col>2</xdr:col>
      <xdr:colOff>785813</xdr:colOff>
      <xdr:row>11</xdr:row>
      <xdr:rowOff>885825</xdr:rowOff>
    </xdr:to>
    <xdr:grpSp>
      <xdr:nvGrpSpPr>
        <xdr:cNvPr id="2364" name="Группа 2363">
          <a:extLst>
            <a:ext uri="{FF2B5EF4-FFF2-40B4-BE49-F238E27FC236}">
              <a16:creationId xmlns:a16="http://schemas.microsoft.com/office/drawing/2014/main" id="{324C09B0-3C5D-4558-8EBC-DB856776674D}"/>
            </a:ext>
          </a:extLst>
        </xdr:cNvPr>
        <xdr:cNvGrpSpPr/>
      </xdr:nvGrpSpPr>
      <xdr:grpSpPr>
        <a:xfrm>
          <a:off x="238126" y="4254500"/>
          <a:ext cx="682625" cy="768350"/>
          <a:chOff x="9119152" y="1941443"/>
          <a:chExt cx="945873" cy="922683"/>
        </a:xfrm>
      </xdr:grpSpPr>
      <xdr:sp macro="" textlink="">
        <xdr:nvSpPr>
          <xdr:cNvPr id="2365" name="Freeform 39">
            <a:extLst>
              <a:ext uri="{FF2B5EF4-FFF2-40B4-BE49-F238E27FC236}">
                <a16:creationId xmlns:a16="http://schemas.microsoft.com/office/drawing/2014/main" id="{E4753179-3125-4BA8-B071-B2EF4A980C83}"/>
              </a:ext>
            </a:extLst>
          </xdr:cNvPr>
          <xdr:cNvSpPr>
            <a:spLocks/>
          </xdr:cNvSpPr>
        </xdr:nvSpPr>
        <xdr:spPr bwMode="auto">
          <a:xfrm>
            <a:off x="9119152" y="1954696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66" name="Freeform 43">
            <a:extLst>
              <a:ext uri="{FF2B5EF4-FFF2-40B4-BE49-F238E27FC236}">
                <a16:creationId xmlns:a16="http://schemas.microsoft.com/office/drawing/2014/main" id="{769C6F4E-9E0A-445D-B54B-21D3030C313D}"/>
              </a:ext>
            </a:extLst>
          </xdr:cNvPr>
          <xdr:cNvSpPr>
            <a:spLocks/>
          </xdr:cNvSpPr>
        </xdr:nvSpPr>
        <xdr:spPr bwMode="auto">
          <a:xfrm>
            <a:off x="9144000" y="2185964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67" name="Freeform 39">
            <a:extLst>
              <a:ext uri="{FF2B5EF4-FFF2-40B4-BE49-F238E27FC236}">
                <a16:creationId xmlns:a16="http://schemas.microsoft.com/office/drawing/2014/main" id="{F2F0DEB4-8559-48C8-B4F3-66D3DA17376D}"/>
              </a:ext>
            </a:extLst>
          </xdr:cNvPr>
          <xdr:cNvSpPr>
            <a:spLocks/>
          </xdr:cNvSpPr>
        </xdr:nvSpPr>
        <xdr:spPr bwMode="auto">
          <a:xfrm>
            <a:off x="9602856" y="1941444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68" name="Freeform 43">
            <a:extLst>
              <a:ext uri="{FF2B5EF4-FFF2-40B4-BE49-F238E27FC236}">
                <a16:creationId xmlns:a16="http://schemas.microsoft.com/office/drawing/2014/main" id="{D3A37B31-D3EE-4EC5-80C0-952569BDD3CF}"/>
              </a:ext>
            </a:extLst>
          </xdr:cNvPr>
          <xdr:cNvSpPr>
            <a:spLocks/>
          </xdr:cNvSpPr>
        </xdr:nvSpPr>
        <xdr:spPr bwMode="auto">
          <a:xfrm>
            <a:off x="9627704" y="2172712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69" name="Freeform 43">
            <a:extLst>
              <a:ext uri="{FF2B5EF4-FFF2-40B4-BE49-F238E27FC236}">
                <a16:creationId xmlns:a16="http://schemas.microsoft.com/office/drawing/2014/main" id="{CACF27B7-2EA2-4E13-9A71-28D48F2D851D}"/>
              </a:ext>
            </a:extLst>
          </xdr:cNvPr>
          <xdr:cNvSpPr>
            <a:spLocks/>
          </xdr:cNvSpPr>
        </xdr:nvSpPr>
        <xdr:spPr bwMode="auto">
          <a:xfrm>
            <a:off x="9821517" y="2068351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70" name="Freeform 43">
            <a:extLst>
              <a:ext uri="{FF2B5EF4-FFF2-40B4-BE49-F238E27FC236}">
                <a16:creationId xmlns:a16="http://schemas.microsoft.com/office/drawing/2014/main" id="{F842EC61-016D-4F02-A1AA-4117C870FB09}"/>
              </a:ext>
            </a:extLst>
          </xdr:cNvPr>
          <xdr:cNvSpPr>
            <a:spLocks/>
          </xdr:cNvSpPr>
        </xdr:nvSpPr>
        <xdr:spPr bwMode="auto">
          <a:xfrm>
            <a:off x="9320098" y="204580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71" name="Овал 2370">
            <a:extLst>
              <a:ext uri="{FF2B5EF4-FFF2-40B4-BE49-F238E27FC236}">
                <a16:creationId xmlns:a16="http://schemas.microsoft.com/office/drawing/2014/main" id="{49F5AE7D-48DC-485E-8BC8-A348D419BC5A}"/>
              </a:ext>
            </a:extLst>
          </xdr:cNvPr>
          <xdr:cNvSpPr/>
        </xdr:nvSpPr>
        <xdr:spPr>
          <a:xfrm>
            <a:off x="9864587" y="19546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72" name="Овал 2371">
            <a:extLst>
              <a:ext uri="{FF2B5EF4-FFF2-40B4-BE49-F238E27FC236}">
                <a16:creationId xmlns:a16="http://schemas.microsoft.com/office/drawing/2014/main" id="{32B5618D-D71B-4499-8197-A3C70EBD5E12}"/>
              </a:ext>
            </a:extLst>
          </xdr:cNvPr>
          <xdr:cNvSpPr/>
        </xdr:nvSpPr>
        <xdr:spPr>
          <a:xfrm>
            <a:off x="9884465" y="22975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73" name="Овал 2372">
            <a:extLst>
              <a:ext uri="{FF2B5EF4-FFF2-40B4-BE49-F238E27FC236}">
                <a16:creationId xmlns:a16="http://schemas.microsoft.com/office/drawing/2014/main" id="{5AC20793-4FE0-4DBE-865C-C53D863D6D81}"/>
              </a:ext>
            </a:extLst>
          </xdr:cNvPr>
          <xdr:cNvSpPr/>
        </xdr:nvSpPr>
        <xdr:spPr>
          <a:xfrm>
            <a:off x="9432235" y="2284344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74" name="Овал 2373">
            <a:extLst>
              <a:ext uri="{FF2B5EF4-FFF2-40B4-BE49-F238E27FC236}">
                <a16:creationId xmlns:a16="http://schemas.microsoft.com/office/drawing/2014/main" id="{FE8228B9-B32D-4A2B-8B56-CA8782C8FF29}"/>
              </a:ext>
            </a:extLst>
          </xdr:cNvPr>
          <xdr:cNvSpPr/>
        </xdr:nvSpPr>
        <xdr:spPr>
          <a:xfrm>
            <a:off x="9387509" y="1941443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75" name="Freeform 39">
            <a:extLst>
              <a:ext uri="{FF2B5EF4-FFF2-40B4-BE49-F238E27FC236}">
                <a16:creationId xmlns:a16="http://schemas.microsoft.com/office/drawing/2014/main" id="{37327FA2-4FEA-406F-9AB0-36CFCA300DD9}"/>
              </a:ext>
            </a:extLst>
          </xdr:cNvPr>
          <xdr:cNvSpPr>
            <a:spLocks/>
          </xdr:cNvSpPr>
        </xdr:nvSpPr>
        <xdr:spPr bwMode="auto">
          <a:xfrm>
            <a:off x="9139030" y="2438400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76" name="Freeform 43">
            <a:extLst>
              <a:ext uri="{FF2B5EF4-FFF2-40B4-BE49-F238E27FC236}">
                <a16:creationId xmlns:a16="http://schemas.microsoft.com/office/drawing/2014/main" id="{C9CDF2EE-C7EA-46AF-9845-10006145E65C}"/>
              </a:ext>
            </a:extLst>
          </xdr:cNvPr>
          <xdr:cNvSpPr>
            <a:spLocks/>
          </xdr:cNvSpPr>
        </xdr:nvSpPr>
        <xdr:spPr bwMode="auto">
          <a:xfrm>
            <a:off x="9163878" y="2669668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77" name="Freeform 39">
            <a:extLst>
              <a:ext uri="{FF2B5EF4-FFF2-40B4-BE49-F238E27FC236}">
                <a16:creationId xmlns:a16="http://schemas.microsoft.com/office/drawing/2014/main" id="{92CD1940-D6D1-4A1A-B44E-54CC572EEF4E}"/>
              </a:ext>
            </a:extLst>
          </xdr:cNvPr>
          <xdr:cNvSpPr>
            <a:spLocks/>
          </xdr:cNvSpPr>
        </xdr:nvSpPr>
        <xdr:spPr bwMode="auto">
          <a:xfrm>
            <a:off x="9622734" y="2425148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78" name="Freeform 43">
            <a:extLst>
              <a:ext uri="{FF2B5EF4-FFF2-40B4-BE49-F238E27FC236}">
                <a16:creationId xmlns:a16="http://schemas.microsoft.com/office/drawing/2014/main" id="{362275E3-05DD-441F-B49C-C8C5181B3707}"/>
              </a:ext>
            </a:extLst>
          </xdr:cNvPr>
          <xdr:cNvSpPr>
            <a:spLocks/>
          </xdr:cNvSpPr>
        </xdr:nvSpPr>
        <xdr:spPr bwMode="auto">
          <a:xfrm>
            <a:off x="9647582" y="2656416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79" name="Freeform 43">
            <a:extLst>
              <a:ext uri="{FF2B5EF4-FFF2-40B4-BE49-F238E27FC236}">
                <a16:creationId xmlns:a16="http://schemas.microsoft.com/office/drawing/2014/main" id="{FBB62FC5-E184-42B2-8E74-30364988F2F7}"/>
              </a:ext>
            </a:extLst>
          </xdr:cNvPr>
          <xdr:cNvSpPr>
            <a:spLocks/>
          </xdr:cNvSpPr>
        </xdr:nvSpPr>
        <xdr:spPr bwMode="auto">
          <a:xfrm>
            <a:off x="9841395" y="255205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80" name="Freeform 43">
            <a:extLst>
              <a:ext uri="{FF2B5EF4-FFF2-40B4-BE49-F238E27FC236}">
                <a16:creationId xmlns:a16="http://schemas.microsoft.com/office/drawing/2014/main" id="{B51FF990-F372-4082-A16B-DA77A8071573}"/>
              </a:ext>
            </a:extLst>
          </xdr:cNvPr>
          <xdr:cNvSpPr>
            <a:spLocks/>
          </xdr:cNvSpPr>
        </xdr:nvSpPr>
        <xdr:spPr bwMode="auto">
          <a:xfrm>
            <a:off x="9339976" y="2529509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81" name="Овал 2380">
            <a:extLst>
              <a:ext uri="{FF2B5EF4-FFF2-40B4-BE49-F238E27FC236}">
                <a16:creationId xmlns:a16="http://schemas.microsoft.com/office/drawing/2014/main" id="{2B61B7B4-0B64-460C-9BAA-7B98E762AACB}"/>
              </a:ext>
            </a:extLst>
          </xdr:cNvPr>
          <xdr:cNvSpPr/>
        </xdr:nvSpPr>
        <xdr:spPr>
          <a:xfrm>
            <a:off x="9884465" y="24384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82" name="Овал 2381">
            <a:extLst>
              <a:ext uri="{FF2B5EF4-FFF2-40B4-BE49-F238E27FC236}">
                <a16:creationId xmlns:a16="http://schemas.microsoft.com/office/drawing/2014/main" id="{8CEA34CC-1B76-4CDC-A09F-BEBE0F80B494}"/>
              </a:ext>
            </a:extLst>
          </xdr:cNvPr>
          <xdr:cNvSpPr/>
        </xdr:nvSpPr>
        <xdr:spPr>
          <a:xfrm>
            <a:off x="9904343" y="27813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83" name="Овал 2382">
            <a:extLst>
              <a:ext uri="{FF2B5EF4-FFF2-40B4-BE49-F238E27FC236}">
                <a16:creationId xmlns:a16="http://schemas.microsoft.com/office/drawing/2014/main" id="{174AD279-EA24-43D0-9C3D-BA903A9857FC}"/>
              </a:ext>
            </a:extLst>
          </xdr:cNvPr>
          <xdr:cNvSpPr/>
        </xdr:nvSpPr>
        <xdr:spPr>
          <a:xfrm>
            <a:off x="9452113" y="2768048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84" name="Овал 2383">
            <a:extLst>
              <a:ext uri="{FF2B5EF4-FFF2-40B4-BE49-F238E27FC236}">
                <a16:creationId xmlns:a16="http://schemas.microsoft.com/office/drawing/2014/main" id="{86A70867-2A14-4A0D-A943-B7C781F689C1}"/>
              </a:ext>
            </a:extLst>
          </xdr:cNvPr>
          <xdr:cNvSpPr/>
        </xdr:nvSpPr>
        <xdr:spPr>
          <a:xfrm>
            <a:off x="9407387" y="2425147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2</xdr:col>
      <xdr:colOff>119062</xdr:colOff>
      <xdr:row>20</xdr:row>
      <xdr:rowOff>111125</xdr:rowOff>
    </xdr:from>
    <xdr:to>
      <xdr:col>2</xdr:col>
      <xdr:colOff>801687</xdr:colOff>
      <xdr:row>20</xdr:row>
      <xdr:rowOff>1365250</xdr:rowOff>
    </xdr:to>
    <xdr:grpSp>
      <xdr:nvGrpSpPr>
        <xdr:cNvPr id="2385" name="Группа 2384">
          <a:extLst>
            <a:ext uri="{FF2B5EF4-FFF2-40B4-BE49-F238E27FC236}">
              <a16:creationId xmlns:a16="http://schemas.microsoft.com/office/drawing/2014/main" id="{F269B064-225F-478C-965C-E80D1B8FE143}"/>
            </a:ext>
          </a:extLst>
        </xdr:cNvPr>
        <xdr:cNvGrpSpPr/>
      </xdr:nvGrpSpPr>
      <xdr:grpSpPr>
        <a:xfrm>
          <a:off x="254000" y="7881938"/>
          <a:ext cx="682625" cy="1177925"/>
          <a:chOff x="9119152" y="1941443"/>
          <a:chExt cx="945873" cy="922683"/>
        </a:xfrm>
      </xdr:grpSpPr>
      <xdr:sp macro="" textlink="">
        <xdr:nvSpPr>
          <xdr:cNvPr id="2386" name="Freeform 39">
            <a:extLst>
              <a:ext uri="{FF2B5EF4-FFF2-40B4-BE49-F238E27FC236}">
                <a16:creationId xmlns:a16="http://schemas.microsoft.com/office/drawing/2014/main" id="{360F317B-5E86-46A9-A30D-CBC84CDA7783}"/>
              </a:ext>
            </a:extLst>
          </xdr:cNvPr>
          <xdr:cNvSpPr>
            <a:spLocks/>
          </xdr:cNvSpPr>
        </xdr:nvSpPr>
        <xdr:spPr bwMode="auto">
          <a:xfrm>
            <a:off x="9119152" y="1954696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87" name="Freeform 43">
            <a:extLst>
              <a:ext uri="{FF2B5EF4-FFF2-40B4-BE49-F238E27FC236}">
                <a16:creationId xmlns:a16="http://schemas.microsoft.com/office/drawing/2014/main" id="{673892A9-F5C8-4A20-9F6E-175D98EC4A27}"/>
              </a:ext>
            </a:extLst>
          </xdr:cNvPr>
          <xdr:cNvSpPr>
            <a:spLocks/>
          </xdr:cNvSpPr>
        </xdr:nvSpPr>
        <xdr:spPr bwMode="auto">
          <a:xfrm>
            <a:off x="9144000" y="2185964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88" name="Freeform 39">
            <a:extLst>
              <a:ext uri="{FF2B5EF4-FFF2-40B4-BE49-F238E27FC236}">
                <a16:creationId xmlns:a16="http://schemas.microsoft.com/office/drawing/2014/main" id="{228B3C78-B8ED-4424-B832-8914FBEE03A5}"/>
              </a:ext>
            </a:extLst>
          </xdr:cNvPr>
          <xdr:cNvSpPr>
            <a:spLocks/>
          </xdr:cNvSpPr>
        </xdr:nvSpPr>
        <xdr:spPr bwMode="auto">
          <a:xfrm>
            <a:off x="9602856" y="1941444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89" name="Freeform 43">
            <a:extLst>
              <a:ext uri="{FF2B5EF4-FFF2-40B4-BE49-F238E27FC236}">
                <a16:creationId xmlns:a16="http://schemas.microsoft.com/office/drawing/2014/main" id="{1935D8A8-7EF3-485A-B3D5-813A24C6431B}"/>
              </a:ext>
            </a:extLst>
          </xdr:cNvPr>
          <xdr:cNvSpPr>
            <a:spLocks/>
          </xdr:cNvSpPr>
        </xdr:nvSpPr>
        <xdr:spPr bwMode="auto">
          <a:xfrm>
            <a:off x="9627704" y="2172712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90" name="Freeform 43">
            <a:extLst>
              <a:ext uri="{FF2B5EF4-FFF2-40B4-BE49-F238E27FC236}">
                <a16:creationId xmlns:a16="http://schemas.microsoft.com/office/drawing/2014/main" id="{95D8653E-205E-4C7D-B3CC-0DFDECEB1F41}"/>
              </a:ext>
            </a:extLst>
          </xdr:cNvPr>
          <xdr:cNvSpPr>
            <a:spLocks/>
          </xdr:cNvSpPr>
        </xdr:nvSpPr>
        <xdr:spPr bwMode="auto">
          <a:xfrm>
            <a:off x="9821517" y="2068351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91" name="Freeform 43">
            <a:extLst>
              <a:ext uri="{FF2B5EF4-FFF2-40B4-BE49-F238E27FC236}">
                <a16:creationId xmlns:a16="http://schemas.microsoft.com/office/drawing/2014/main" id="{C7B320C6-AE8F-4020-9B08-09659B944FF6}"/>
              </a:ext>
            </a:extLst>
          </xdr:cNvPr>
          <xdr:cNvSpPr>
            <a:spLocks/>
          </xdr:cNvSpPr>
        </xdr:nvSpPr>
        <xdr:spPr bwMode="auto">
          <a:xfrm>
            <a:off x="9320098" y="204580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92" name="Овал 2391">
            <a:extLst>
              <a:ext uri="{FF2B5EF4-FFF2-40B4-BE49-F238E27FC236}">
                <a16:creationId xmlns:a16="http://schemas.microsoft.com/office/drawing/2014/main" id="{072E742A-A617-4888-8386-7F2C2F164AF7}"/>
              </a:ext>
            </a:extLst>
          </xdr:cNvPr>
          <xdr:cNvSpPr/>
        </xdr:nvSpPr>
        <xdr:spPr>
          <a:xfrm>
            <a:off x="9864587" y="19546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93" name="Овал 2392">
            <a:extLst>
              <a:ext uri="{FF2B5EF4-FFF2-40B4-BE49-F238E27FC236}">
                <a16:creationId xmlns:a16="http://schemas.microsoft.com/office/drawing/2014/main" id="{1E1A7E54-C363-4E8E-BF3F-8354CBC09A3D}"/>
              </a:ext>
            </a:extLst>
          </xdr:cNvPr>
          <xdr:cNvSpPr/>
        </xdr:nvSpPr>
        <xdr:spPr>
          <a:xfrm>
            <a:off x="9884465" y="22975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94" name="Овал 2393">
            <a:extLst>
              <a:ext uri="{FF2B5EF4-FFF2-40B4-BE49-F238E27FC236}">
                <a16:creationId xmlns:a16="http://schemas.microsoft.com/office/drawing/2014/main" id="{6C73F983-4956-45DC-B869-0A3D9B3D947D}"/>
              </a:ext>
            </a:extLst>
          </xdr:cNvPr>
          <xdr:cNvSpPr/>
        </xdr:nvSpPr>
        <xdr:spPr>
          <a:xfrm>
            <a:off x="9432235" y="2284344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95" name="Овал 2394">
            <a:extLst>
              <a:ext uri="{FF2B5EF4-FFF2-40B4-BE49-F238E27FC236}">
                <a16:creationId xmlns:a16="http://schemas.microsoft.com/office/drawing/2014/main" id="{F1C7F695-546E-4919-B17F-9CDD0E2A990E}"/>
              </a:ext>
            </a:extLst>
          </xdr:cNvPr>
          <xdr:cNvSpPr/>
        </xdr:nvSpPr>
        <xdr:spPr>
          <a:xfrm>
            <a:off x="9387509" y="1941443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396" name="Freeform 39">
            <a:extLst>
              <a:ext uri="{FF2B5EF4-FFF2-40B4-BE49-F238E27FC236}">
                <a16:creationId xmlns:a16="http://schemas.microsoft.com/office/drawing/2014/main" id="{F2393AC6-BBF9-43D0-94BA-556538685F5A}"/>
              </a:ext>
            </a:extLst>
          </xdr:cNvPr>
          <xdr:cNvSpPr>
            <a:spLocks/>
          </xdr:cNvSpPr>
        </xdr:nvSpPr>
        <xdr:spPr bwMode="auto">
          <a:xfrm>
            <a:off x="9139030" y="2438400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97" name="Freeform 43">
            <a:extLst>
              <a:ext uri="{FF2B5EF4-FFF2-40B4-BE49-F238E27FC236}">
                <a16:creationId xmlns:a16="http://schemas.microsoft.com/office/drawing/2014/main" id="{03A925ED-80CE-4D5F-84B4-8D1F80CC154D}"/>
              </a:ext>
            </a:extLst>
          </xdr:cNvPr>
          <xdr:cNvSpPr>
            <a:spLocks/>
          </xdr:cNvSpPr>
        </xdr:nvSpPr>
        <xdr:spPr bwMode="auto">
          <a:xfrm>
            <a:off x="9163878" y="2669668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398" name="Freeform 39">
            <a:extLst>
              <a:ext uri="{FF2B5EF4-FFF2-40B4-BE49-F238E27FC236}">
                <a16:creationId xmlns:a16="http://schemas.microsoft.com/office/drawing/2014/main" id="{42E52E9C-FDA2-4C27-BC39-050C4B083252}"/>
              </a:ext>
            </a:extLst>
          </xdr:cNvPr>
          <xdr:cNvSpPr>
            <a:spLocks/>
          </xdr:cNvSpPr>
        </xdr:nvSpPr>
        <xdr:spPr bwMode="auto">
          <a:xfrm>
            <a:off x="9622734" y="2425148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2399" name="Freeform 43">
            <a:extLst>
              <a:ext uri="{FF2B5EF4-FFF2-40B4-BE49-F238E27FC236}">
                <a16:creationId xmlns:a16="http://schemas.microsoft.com/office/drawing/2014/main" id="{2024ACE4-D3FC-4EF3-85BE-D31F59451653}"/>
              </a:ext>
            </a:extLst>
          </xdr:cNvPr>
          <xdr:cNvSpPr>
            <a:spLocks/>
          </xdr:cNvSpPr>
        </xdr:nvSpPr>
        <xdr:spPr bwMode="auto">
          <a:xfrm>
            <a:off x="9647582" y="2656416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400" name="Freeform 43">
            <a:extLst>
              <a:ext uri="{FF2B5EF4-FFF2-40B4-BE49-F238E27FC236}">
                <a16:creationId xmlns:a16="http://schemas.microsoft.com/office/drawing/2014/main" id="{CE9F4C19-70AC-479B-8E9F-C21021077033}"/>
              </a:ext>
            </a:extLst>
          </xdr:cNvPr>
          <xdr:cNvSpPr>
            <a:spLocks/>
          </xdr:cNvSpPr>
        </xdr:nvSpPr>
        <xdr:spPr bwMode="auto">
          <a:xfrm>
            <a:off x="9841395" y="255205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401" name="Freeform 43">
            <a:extLst>
              <a:ext uri="{FF2B5EF4-FFF2-40B4-BE49-F238E27FC236}">
                <a16:creationId xmlns:a16="http://schemas.microsoft.com/office/drawing/2014/main" id="{CF7D7F0D-1BF7-4359-95DC-B20CD8EF88ED}"/>
              </a:ext>
            </a:extLst>
          </xdr:cNvPr>
          <xdr:cNvSpPr>
            <a:spLocks/>
          </xdr:cNvSpPr>
        </xdr:nvSpPr>
        <xdr:spPr bwMode="auto">
          <a:xfrm>
            <a:off x="9339976" y="2529509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2402" name="Овал 2401">
            <a:extLst>
              <a:ext uri="{FF2B5EF4-FFF2-40B4-BE49-F238E27FC236}">
                <a16:creationId xmlns:a16="http://schemas.microsoft.com/office/drawing/2014/main" id="{265F207C-766E-47B3-9B20-EEF9B39FF03A}"/>
              </a:ext>
            </a:extLst>
          </xdr:cNvPr>
          <xdr:cNvSpPr/>
        </xdr:nvSpPr>
        <xdr:spPr>
          <a:xfrm>
            <a:off x="9884465" y="24384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403" name="Овал 2402">
            <a:extLst>
              <a:ext uri="{FF2B5EF4-FFF2-40B4-BE49-F238E27FC236}">
                <a16:creationId xmlns:a16="http://schemas.microsoft.com/office/drawing/2014/main" id="{A0B496A3-24E2-465D-8EBA-A79D0B8AE092}"/>
              </a:ext>
            </a:extLst>
          </xdr:cNvPr>
          <xdr:cNvSpPr/>
        </xdr:nvSpPr>
        <xdr:spPr>
          <a:xfrm>
            <a:off x="9904343" y="27813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404" name="Овал 2403">
            <a:extLst>
              <a:ext uri="{FF2B5EF4-FFF2-40B4-BE49-F238E27FC236}">
                <a16:creationId xmlns:a16="http://schemas.microsoft.com/office/drawing/2014/main" id="{DF4623E2-EF69-4099-9005-7F2F10AF825F}"/>
              </a:ext>
            </a:extLst>
          </xdr:cNvPr>
          <xdr:cNvSpPr/>
        </xdr:nvSpPr>
        <xdr:spPr>
          <a:xfrm>
            <a:off x="9452113" y="2768048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405" name="Овал 2404">
            <a:extLst>
              <a:ext uri="{FF2B5EF4-FFF2-40B4-BE49-F238E27FC236}">
                <a16:creationId xmlns:a16="http://schemas.microsoft.com/office/drawing/2014/main" id="{48EF7492-2B68-496B-B7E3-63A94474BD8E}"/>
              </a:ext>
            </a:extLst>
          </xdr:cNvPr>
          <xdr:cNvSpPr/>
        </xdr:nvSpPr>
        <xdr:spPr>
          <a:xfrm>
            <a:off x="9407387" y="2425147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2</xdr:col>
      <xdr:colOff>71438</xdr:colOff>
      <xdr:row>9</xdr:row>
      <xdr:rowOff>63500</xdr:rowOff>
    </xdr:from>
    <xdr:to>
      <xdr:col>2</xdr:col>
      <xdr:colOff>754063</xdr:colOff>
      <xdr:row>9</xdr:row>
      <xdr:rowOff>869950</xdr:rowOff>
    </xdr:to>
    <xdr:grpSp>
      <xdr:nvGrpSpPr>
        <xdr:cNvPr id="128" name="Группа 127">
          <a:extLst>
            <a:ext uri="{FF2B5EF4-FFF2-40B4-BE49-F238E27FC236}">
              <a16:creationId xmlns:a16="http://schemas.microsoft.com/office/drawing/2014/main" id="{73DC9C7B-C0A5-4243-B61E-E53F2A855D62}"/>
            </a:ext>
          </a:extLst>
        </xdr:cNvPr>
        <xdr:cNvGrpSpPr/>
      </xdr:nvGrpSpPr>
      <xdr:grpSpPr>
        <a:xfrm>
          <a:off x="206376" y="2667000"/>
          <a:ext cx="682625" cy="739775"/>
          <a:chOff x="9119152" y="1941443"/>
          <a:chExt cx="945873" cy="922683"/>
        </a:xfrm>
      </xdr:grpSpPr>
      <xdr:sp macro="" textlink="">
        <xdr:nvSpPr>
          <xdr:cNvPr id="129" name="Freeform 39">
            <a:extLst>
              <a:ext uri="{FF2B5EF4-FFF2-40B4-BE49-F238E27FC236}">
                <a16:creationId xmlns:a16="http://schemas.microsoft.com/office/drawing/2014/main" id="{4522635C-DBF3-4095-980C-6AD1B9A87DE2}"/>
              </a:ext>
            </a:extLst>
          </xdr:cNvPr>
          <xdr:cNvSpPr>
            <a:spLocks/>
          </xdr:cNvSpPr>
        </xdr:nvSpPr>
        <xdr:spPr bwMode="auto">
          <a:xfrm>
            <a:off x="9119152" y="1954696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30" name="Freeform 43">
            <a:extLst>
              <a:ext uri="{FF2B5EF4-FFF2-40B4-BE49-F238E27FC236}">
                <a16:creationId xmlns:a16="http://schemas.microsoft.com/office/drawing/2014/main" id="{1B0188AE-BB54-436D-93A9-F4C4DA8E047A}"/>
              </a:ext>
            </a:extLst>
          </xdr:cNvPr>
          <xdr:cNvSpPr>
            <a:spLocks/>
          </xdr:cNvSpPr>
        </xdr:nvSpPr>
        <xdr:spPr bwMode="auto">
          <a:xfrm>
            <a:off x="9144000" y="2185964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31" name="Freeform 39">
            <a:extLst>
              <a:ext uri="{FF2B5EF4-FFF2-40B4-BE49-F238E27FC236}">
                <a16:creationId xmlns:a16="http://schemas.microsoft.com/office/drawing/2014/main" id="{2CC91A5E-FDE9-42C4-9171-F5CBE5C3EDC0}"/>
              </a:ext>
            </a:extLst>
          </xdr:cNvPr>
          <xdr:cNvSpPr>
            <a:spLocks/>
          </xdr:cNvSpPr>
        </xdr:nvSpPr>
        <xdr:spPr bwMode="auto">
          <a:xfrm>
            <a:off x="9602856" y="1941444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32" name="Freeform 43">
            <a:extLst>
              <a:ext uri="{FF2B5EF4-FFF2-40B4-BE49-F238E27FC236}">
                <a16:creationId xmlns:a16="http://schemas.microsoft.com/office/drawing/2014/main" id="{A44A29ED-2F03-4566-AB03-62618A44F69D}"/>
              </a:ext>
            </a:extLst>
          </xdr:cNvPr>
          <xdr:cNvSpPr>
            <a:spLocks/>
          </xdr:cNvSpPr>
        </xdr:nvSpPr>
        <xdr:spPr bwMode="auto">
          <a:xfrm>
            <a:off x="9627704" y="2172712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33" name="Freeform 43">
            <a:extLst>
              <a:ext uri="{FF2B5EF4-FFF2-40B4-BE49-F238E27FC236}">
                <a16:creationId xmlns:a16="http://schemas.microsoft.com/office/drawing/2014/main" id="{16437123-7F02-4679-85B7-19AEFD57ECE3}"/>
              </a:ext>
            </a:extLst>
          </xdr:cNvPr>
          <xdr:cNvSpPr>
            <a:spLocks/>
          </xdr:cNvSpPr>
        </xdr:nvSpPr>
        <xdr:spPr bwMode="auto">
          <a:xfrm>
            <a:off x="9821517" y="2068351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34" name="Freeform 43">
            <a:extLst>
              <a:ext uri="{FF2B5EF4-FFF2-40B4-BE49-F238E27FC236}">
                <a16:creationId xmlns:a16="http://schemas.microsoft.com/office/drawing/2014/main" id="{C74C54A2-5AB8-4E65-B53D-4E16A8523C05}"/>
              </a:ext>
            </a:extLst>
          </xdr:cNvPr>
          <xdr:cNvSpPr>
            <a:spLocks/>
          </xdr:cNvSpPr>
        </xdr:nvSpPr>
        <xdr:spPr bwMode="auto">
          <a:xfrm>
            <a:off x="9320098" y="204580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35" name="Овал 134">
            <a:extLst>
              <a:ext uri="{FF2B5EF4-FFF2-40B4-BE49-F238E27FC236}">
                <a16:creationId xmlns:a16="http://schemas.microsoft.com/office/drawing/2014/main" id="{AD91362E-E956-44BB-A53F-77B59D4713E6}"/>
              </a:ext>
            </a:extLst>
          </xdr:cNvPr>
          <xdr:cNvSpPr/>
        </xdr:nvSpPr>
        <xdr:spPr>
          <a:xfrm>
            <a:off x="9864587" y="19546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36" name="Овал 135">
            <a:extLst>
              <a:ext uri="{FF2B5EF4-FFF2-40B4-BE49-F238E27FC236}">
                <a16:creationId xmlns:a16="http://schemas.microsoft.com/office/drawing/2014/main" id="{9932F44A-FF88-4D49-A671-BB11E8B1454B}"/>
              </a:ext>
            </a:extLst>
          </xdr:cNvPr>
          <xdr:cNvSpPr/>
        </xdr:nvSpPr>
        <xdr:spPr>
          <a:xfrm>
            <a:off x="9884465" y="2297596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37" name="Овал 136">
            <a:extLst>
              <a:ext uri="{FF2B5EF4-FFF2-40B4-BE49-F238E27FC236}">
                <a16:creationId xmlns:a16="http://schemas.microsoft.com/office/drawing/2014/main" id="{DA94E3C9-FF6C-4DDA-AFE2-BD398CC068BA}"/>
              </a:ext>
            </a:extLst>
          </xdr:cNvPr>
          <xdr:cNvSpPr/>
        </xdr:nvSpPr>
        <xdr:spPr>
          <a:xfrm>
            <a:off x="9432235" y="2284344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38" name="Овал 137">
            <a:extLst>
              <a:ext uri="{FF2B5EF4-FFF2-40B4-BE49-F238E27FC236}">
                <a16:creationId xmlns:a16="http://schemas.microsoft.com/office/drawing/2014/main" id="{84F8F9DF-EE9C-4433-85CA-5CC98BC1349E}"/>
              </a:ext>
            </a:extLst>
          </xdr:cNvPr>
          <xdr:cNvSpPr/>
        </xdr:nvSpPr>
        <xdr:spPr>
          <a:xfrm>
            <a:off x="9387509" y="1941443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39" name="Freeform 39">
            <a:extLst>
              <a:ext uri="{FF2B5EF4-FFF2-40B4-BE49-F238E27FC236}">
                <a16:creationId xmlns:a16="http://schemas.microsoft.com/office/drawing/2014/main" id="{C8C65D94-A3CF-46B4-9C2D-0B70B418AE08}"/>
              </a:ext>
            </a:extLst>
          </xdr:cNvPr>
          <xdr:cNvSpPr>
            <a:spLocks/>
          </xdr:cNvSpPr>
        </xdr:nvSpPr>
        <xdr:spPr bwMode="auto">
          <a:xfrm>
            <a:off x="9139030" y="2438400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40" name="Freeform 43">
            <a:extLst>
              <a:ext uri="{FF2B5EF4-FFF2-40B4-BE49-F238E27FC236}">
                <a16:creationId xmlns:a16="http://schemas.microsoft.com/office/drawing/2014/main" id="{9DB736BE-1F07-4265-94B6-D72A87707926}"/>
              </a:ext>
            </a:extLst>
          </xdr:cNvPr>
          <xdr:cNvSpPr>
            <a:spLocks/>
          </xdr:cNvSpPr>
        </xdr:nvSpPr>
        <xdr:spPr bwMode="auto">
          <a:xfrm>
            <a:off x="9163878" y="2669668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41" name="Freeform 39">
            <a:extLst>
              <a:ext uri="{FF2B5EF4-FFF2-40B4-BE49-F238E27FC236}">
                <a16:creationId xmlns:a16="http://schemas.microsoft.com/office/drawing/2014/main" id="{8ED062FA-6BD9-4B7B-B0E0-FEA16E798F89}"/>
              </a:ext>
            </a:extLst>
          </xdr:cNvPr>
          <xdr:cNvSpPr>
            <a:spLocks/>
          </xdr:cNvSpPr>
        </xdr:nvSpPr>
        <xdr:spPr bwMode="auto">
          <a:xfrm>
            <a:off x="9622734" y="2425148"/>
            <a:ext cx="143121" cy="157771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42" name="Freeform 43">
            <a:extLst>
              <a:ext uri="{FF2B5EF4-FFF2-40B4-BE49-F238E27FC236}">
                <a16:creationId xmlns:a16="http://schemas.microsoft.com/office/drawing/2014/main" id="{D2F5B496-C513-4E89-B09E-3901DCA13961}"/>
              </a:ext>
            </a:extLst>
          </xdr:cNvPr>
          <xdr:cNvSpPr>
            <a:spLocks/>
          </xdr:cNvSpPr>
        </xdr:nvSpPr>
        <xdr:spPr bwMode="auto">
          <a:xfrm>
            <a:off x="9647582" y="2656416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43" name="Freeform 43">
            <a:extLst>
              <a:ext uri="{FF2B5EF4-FFF2-40B4-BE49-F238E27FC236}">
                <a16:creationId xmlns:a16="http://schemas.microsoft.com/office/drawing/2014/main" id="{FD712C85-970A-4A5F-BE2B-E033A8342D25}"/>
              </a:ext>
            </a:extLst>
          </xdr:cNvPr>
          <xdr:cNvSpPr>
            <a:spLocks/>
          </xdr:cNvSpPr>
        </xdr:nvSpPr>
        <xdr:spPr bwMode="auto">
          <a:xfrm>
            <a:off x="9841395" y="2552055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44" name="Freeform 43">
            <a:extLst>
              <a:ext uri="{FF2B5EF4-FFF2-40B4-BE49-F238E27FC236}">
                <a16:creationId xmlns:a16="http://schemas.microsoft.com/office/drawing/2014/main" id="{EE91C32A-5FCC-4EC2-BB35-55F391817313}"/>
              </a:ext>
            </a:extLst>
          </xdr:cNvPr>
          <xdr:cNvSpPr>
            <a:spLocks/>
          </xdr:cNvSpPr>
        </xdr:nvSpPr>
        <xdr:spPr bwMode="auto">
          <a:xfrm>
            <a:off x="9339976" y="2529509"/>
            <a:ext cx="223630" cy="182861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45" name="Овал 144">
            <a:extLst>
              <a:ext uri="{FF2B5EF4-FFF2-40B4-BE49-F238E27FC236}">
                <a16:creationId xmlns:a16="http://schemas.microsoft.com/office/drawing/2014/main" id="{A136EFB6-F58C-4013-A228-8B0B113B3C8A}"/>
              </a:ext>
            </a:extLst>
          </xdr:cNvPr>
          <xdr:cNvSpPr/>
        </xdr:nvSpPr>
        <xdr:spPr>
          <a:xfrm>
            <a:off x="9884465" y="24384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46" name="Овал 145">
            <a:extLst>
              <a:ext uri="{FF2B5EF4-FFF2-40B4-BE49-F238E27FC236}">
                <a16:creationId xmlns:a16="http://schemas.microsoft.com/office/drawing/2014/main" id="{46B7AED2-B3E2-4227-8BD1-C71F694A580C}"/>
              </a:ext>
            </a:extLst>
          </xdr:cNvPr>
          <xdr:cNvSpPr/>
        </xdr:nvSpPr>
        <xdr:spPr>
          <a:xfrm>
            <a:off x="9904343" y="2781300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47" name="Овал 146">
            <a:extLst>
              <a:ext uri="{FF2B5EF4-FFF2-40B4-BE49-F238E27FC236}">
                <a16:creationId xmlns:a16="http://schemas.microsoft.com/office/drawing/2014/main" id="{DBF9B6C5-6052-463D-B752-4F7BF0C11F9C}"/>
              </a:ext>
            </a:extLst>
          </xdr:cNvPr>
          <xdr:cNvSpPr/>
        </xdr:nvSpPr>
        <xdr:spPr>
          <a:xfrm>
            <a:off x="9452113" y="2768048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48" name="Овал 147">
            <a:extLst>
              <a:ext uri="{FF2B5EF4-FFF2-40B4-BE49-F238E27FC236}">
                <a16:creationId xmlns:a16="http://schemas.microsoft.com/office/drawing/2014/main" id="{81D3DE3A-70B9-4B58-8D78-0541FFAF35E2}"/>
              </a:ext>
            </a:extLst>
          </xdr:cNvPr>
          <xdr:cNvSpPr/>
        </xdr:nvSpPr>
        <xdr:spPr>
          <a:xfrm>
            <a:off x="9407387" y="2425147"/>
            <a:ext cx="99391" cy="82826"/>
          </a:xfrm>
          <a:prstGeom prst="ellipse">
            <a:avLst/>
          </a:prstGeom>
          <a:ln w="317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2</xdr:col>
      <xdr:colOff>87313</xdr:colOff>
      <xdr:row>10</xdr:row>
      <xdr:rowOff>119063</xdr:rowOff>
    </xdr:from>
    <xdr:to>
      <xdr:col>2</xdr:col>
      <xdr:colOff>779739</xdr:colOff>
      <xdr:row>10</xdr:row>
      <xdr:rowOff>650875</xdr:rowOff>
    </xdr:to>
    <xdr:grpSp>
      <xdr:nvGrpSpPr>
        <xdr:cNvPr id="149" name="Группа 148">
          <a:extLst>
            <a:ext uri="{FF2B5EF4-FFF2-40B4-BE49-F238E27FC236}">
              <a16:creationId xmlns:a16="http://schemas.microsoft.com/office/drawing/2014/main" id="{279C014F-60A3-46F4-A3D5-8BB4B653C270}"/>
            </a:ext>
          </a:extLst>
        </xdr:cNvPr>
        <xdr:cNvGrpSpPr/>
      </xdr:nvGrpSpPr>
      <xdr:grpSpPr>
        <a:xfrm>
          <a:off x="222251" y="3524251"/>
          <a:ext cx="692426" cy="531812"/>
          <a:chOff x="0" y="0"/>
          <a:chExt cx="776909" cy="600063"/>
        </a:xfrm>
      </xdr:grpSpPr>
      <xdr:sp macro="" textlink="">
        <xdr:nvSpPr>
          <xdr:cNvPr id="150" name="Freeform 39">
            <a:extLst>
              <a:ext uri="{FF2B5EF4-FFF2-40B4-BE49-F238E27FC236}">
                <a16:creationId xmlns:a16="http://schemas.microsoft.com/office/drawing/2014/main" id="{15E17156-EF79-4A51-A95A-B5E6259621AB}"/>
              </a:ext>
            </a:extLst>
          </xdr:cNvPr>
          <xdr:cNvSpPr>
            <a:spLocks/>
          </xdr:cNvSpPr>
        </xdr:nvSpPr>
        <xdr:spPr bwMode="auto">
          <a:xfrm>
            <a:off x="4970" y="18221"/>
            <a:ext cx="126556" cy="108076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1" name="Oval 41">
            <a:extLst>
              <a:ext uri="{FF2B5EF4-FFF2-40B4-BE49-F238E27FC236}">
                <a16:creationId xmlns:a16="http://schemas.microsoft.com/office/drawing/2014/main" id="{AEDAA287-6649-4264-A553-7ADF46741850}"/>
              </a:ext>
            </a:extLst>
          </xdr:cNvPr>
          <xdr:cNvSpPr>
            <a:spLocks noChangeArrowheads="1"/>
          </xdr:cNvSpPr>
        </xdr:nvSpPr>
        <xdr:spPr bwMode="auto">
          <a:xfrm>
            <a:off x="214198" y="81907"/>
            <a:ext cx="146924" cy="127215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2" name="Freeform 43">
            <a:extLst>
              <a:ext uri="{FF2B5EF4-FFF2-40B4-BE49-F238E27FC236}">
                <a16:creationId xmlns:a16="http://schemas.microsoft.com/office/drawing/2014/main" id="{D7E68E10-5183-41F5-ABCF-7D902BF97823}"/>
              </a:ext>
            </a:extLst>
          </xdr:cNvPr>
          <xdr:cNvSpPr>
            <a:spLocks/>
          </xdr:cNvSpPr>
        </xdr:nvSpPr>
        <xdr:spPr bwMode="auto">
          <a:xfrm>
            <a:off x="49159" y="199795"/>
            <a:ext cx="187724" cy="92154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53" name="Freeform 39">
            <a:extLst>
              <a:ext uri="{FF2B5EF4-FFF2-40B4-BE49-F238E27FC236}">
                <a16:creationId xmlns:a16="http://schemas.microsoft.com/office/drawing/2014/main" id="{CFC61BD2-3E3A-4558-A8B3-E5CF1D27DDBF}"/>
              </a:ext>
            </a:extLst>
          </xdr:cNvPr>
          <xdr:cNvSpPr>
            <a:spLocks/>
          </xdr:cNvSpPr>
        </xdr:nvSpPr>
        <xdr:spPr bwMode="auto">
          <a:xfrm>
            <a:off x="0" y="311426"/>
            <a:ext cx="126556" cy="108076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4" name="Oval 41">
            <a:extLst>
              <a:ext uri="{FF2B5EF4-FFF2-40B4-BE49-F238E27FC236}">
                <a16:creationId xmlns:a16="http://schemas.microsoft.com/office/drawing/2014/main" id="{03CFFEA5-CAF8-48CB-9151-5D3656520943}"/>
              </a:ext>
            </a:extLst>
          </xdr:cNvPr>
          <xdr:cNvSpPr>
            <a:spLocks noChangeArrowheads="1"/>
          </xdr:cNvSpPr>
        </xdr:nvSpPr>
        <xdr:spPr bwMode="auto">
          <a:xfrm>
            <a:off x="209228" y="375112"/>
            <a:ext cx="146924" cy="127215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5" name="Freeform 43">
            <a:extLst>
              <a:ext uri="{FF2B5EF4-FFF2-40B4-BE49-F238E27FC236}">
                <a16:creationId xmlns:a16="http://schemas.microsoft.com/office/drawing/2014/main" id="{3DED4420-51A0-4E6F-9F4B-DC5E708B3022}"/>
              </a:ext>
            </a:extLst>
          </xdr:cNvPr>
          <xdr:cNvSpPr>
            <a:spLocks/>
          </xdr:cNvSpPr>
        </xdr:nvSpPr>
        <xdr:spPr bwMode="auto">
          <a:xfrm>
            <a:off x="44189" y="493000"/>
            <a:ext cx="187724" cy="92154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56" name="Freeform 39">
            <a:extLst>
              <a:ext uri="{FF2B5EF4-FFF2-40B4-BE49-F238E27FC236}">
                <a16:creationId xmlns:a16="http://schemas.microsoft.com/office/drawing/2014/main" id="{3D1A197A-F5AB-47A5-A87E-1A57671DC46C}"/>
              </a:ext>
            </a:extLst>
          </xdr:cNvPr>
          <xdr:cNvSpPr>
            <a:spLocks/>
          </xdr:cNvSpPr>
        </xdr:nvSpPr>
        <xdr:spPr bwMode="auto">
          <a:xfrm>
            <a:off x="400878" y="0"/>
            <a:ext cx="126556" cy="108076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7" name="Oval 41">
            <a:extLst>
              <a:ext uri="{FF2B5EF4-FFF2-40B4-BE49-F238E27FC236}">
                <a16:creationId xmlns:a16="http://schemas.microsoft.com/office/drawing/2014/main" id="{1C7FD6F4-044D-4BED-B940-B597D20B8F97}"/>
              </a:ext>
            </a:extLst>
          </xdr:cNvPr>
          <xdr:cNvSpPr>
            <a:spLocks noChangeArrowheads="1"/>
          </xdr:cNvSpPr>
        </xdr:nvSpPr>
        <xdr:spPr bwMode="auto">
          <a:xfrm>
            <a:off x="610106" y="63686"/>
            <a:ext cx="146924" cy="127215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58" name="Freeform 43">
            <a:extLst>
              <a:ext uri="{FF2B5EF4-FFF2-40B4-BE49-F238E27FC236}">
                <a16:creationId xmlns:a16="http://schemas.microsoft.com/office/drawing/2014/main" id="{ED5537D6-CA8B-4E4A-8899-9A8E1292D87A}"/>
              </a:ext>
            </a:extLst>
          </xdr:cNvPr>
          <xdr:cNvSpPr>
            <a:spLocks/>
          </xdr:cNvSpPr>
        </xdr:nvSpPr>
        <xdr:spPr bwMode="auto">
          <a:xfrm>
            <a:off x="445067" y="181574"/>
            <a:ext cx="187724" cy="92154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  <xdr:sp macro="" textlink="">
        <xdr:nvSpPr>
          <xdr:cNvPr id="159" name="Freeform 39">
            <a:extLst>
              <a:ext uri="{FF2B5EF4-FFF2-40B4-BE49-F238E27FC236}">
                <a16:creationId xmlns:a16="http://schemas.microsoft.com/office/drawing/2014/main" id="{323EE008-F338-48D5-AB37-236748979E15}"/>
              </a:ext>
            </a:extLst>
          </xdr:cNvPr>
          <xdr:cNvSpPr>
            <a:spLocks/>
          </xdr:cNvSpPr>
        </xdr:nvSpPr>
        <xdr:spPr bwMode="auto">
          <a:xfrm>
            <a:off x="420757" y="326335"/>
            <a:ext cx="126556" cy="108076"/>
          </a:xfrm>
          <a:custGeom>
            <a:avLst/>
            <a:gdLst>
              <a:gd name="T0" fmla="*/ 77 w 474"/>
              <a:gd name="T1" fmla="*/ 112 h 464"/>
              <a:gd name="T2" fmla="*/ 77 w 474"/>
              <a:gd name="T3" fmla="*/ 112 h 464"/>
              <a:gd name="T4" fmla="*/ 135 w 474"/>
              <a:gd name="T5" fmla="*/ 56 h 464"/>
              <a:gd name="T6" fmla="*/ 184 w 474"/>
              <a:gd name="T7" fmla="*/ 0 h 464"/>
              <a:gd name="T8" fmla="*/ 317 w 474"/>
              <a:gd name="T9" fmla="*/ 10 h 464"/>
              <a:gd name="T10" fmla="*/ 342 w 474"/>
              <a:gd name="T11" fmla="*/ 28 h 464"/>
              <a:gd name="T12" fmla="*/ 375 w 474"/>
              <a:gd name="T13" fmla="*/ 112 h 464"/>
              <a:gd name="T14" fmla="*/ 392 w 474"/>
              <a:gd name="T15" fmla="*/ 140 h 464"/>
              <a:gd name="T16" fmla="*/ 450 w 474"/>
              <a:gd name="T17" fmla="*/ 130 h 464"/>
              <a:gd name="T18" fmla="*/ 474 w 474"/>
              <a:gd name="T19" fmla="*/ 214 h 464"/>
              <a:gd name="T20" fmla="*/ 466 w 474"/>
              <a:gd name="T21" fmla="*/ 390 h 464"/>
              <a:gd name="T22" fmla="*/ 416 w 474"/>
              <a:gd name="T23" fmla="*/ 437 h 464"/>
              <a:gd name="T24" fmla="*/ 226 w 474"/>
              <a:gd name="T25" fmla="*/ 446 h 464"/>
              <a:gd name="T26" fmla="*/ 193 w 474"/>
              <a:gd name="T27" fmla="*/ 455 h 464"/>
              <a:gd name="T28" fmla="*/ 168 w 474"/>
              <a:gd name="T29" fmla="*/ 464 h 464"/>
              <a:gd name="T30" fmla="*/ 135 w 474"/>
              <a:gd name="T31" fmla="*/ 455 h 464"/>
              <a:gd name="T32" fmla="*/ 52 w 474"/>
              <a:gd name="T33" fmla="*/ 390 h 464"/>
              <a:gd name="T34" fmla="*/ 44 w 474"/>
              <a:gd name="T35" fmla="*/ 362 h 464"/>
              <a:gd name="T36" fmla="*/ 27 w 474"/>
              <a:gd name="T37" fmla="*/ 335 h 464"/>
              <a:gd name="T38" fmla="*/ 10 w 474"/>
              <a:gd name="T39" fmla="*/ 279 h 464"/>
              <a:gd name="T40" fmla="*/ 44 w 474"/>
              <a:gd name="T41" fmla="*/ 158 h 464"/>
              <a:gd name="T42" fmla="*/ 68 w 474"/>
              <a:gd name="T43" fmla="*/ 140 h 464"/>
              <a:gd name="T44" fmla="*/ 77 w 474"/>
              <a:gd name="T45" fmla="*/ 112 h 4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74" h="464">
                <a:moveTo>
                  <a:pt x="77" y="112"/>
                </a:moveTo>
                <a:lnTo>
                  <a:pt x="77" y="112"/>
                </a:lnTo>
                <a:cubicBezTo>
                  <a:pt x="96" y="93"/>
                  <a:pt x="116" y="75"/>
                  <a:pt x="135" y="56"/>
                </a:cubicBezTo>
                <a:cubicBezTo>
                  <a:pt x="152" y="38"/>
                  <a:pt x="184" y="0"/>
                  <a:pt x="184" y="0"/>
                </a:cubicBezTo>
                <a:cubicBezTo>
                  <a:pt x="229" y="4"/>
                  <a:pt x="273" y="2"/>
                  <a:pt x="317" y="10"/>
                </a:cubicBezTo>
                <a:cubicBezTo>
                  <a:pt x="327" y="11"/>
                  <a:pt x="335" y="20"/>
                  <a:pt x="342" y="28"/>
                </a:cubicBezTo>
                <a:cubicBezTo>
                  <a:pt x="376" y="66"/>
                  <a:pt x="342" y="57"/>
                  <a:pt x="375" y="112"/>
                </a:cubicBezTo>
                <a:lnTo>
                  <a:pt x="392" y="140"/>
                </a:lnTo>
                <a:cubicBezTo>
                  <a:pt x="411" y="137"/>
                  <a:pt x="432" y="122"/>
                  <a:pt x="450" y="130"/>
                </a:cubicBezTo>
                <a:cubicBezTo>
                  <a:pt x="458" y="135"/>
                  <a:pt x="472" y="202"/>
                  <a:pt x="474" y="214"/>
                </a:cubicBezTo>
                <a:cubicBezTo>
                  <a:pt x="472" y="273"/>
                  <a:pt x="473" y="332"/>
                  <a:pt x="466" y="390"/>
                </a:cubicBezTo>
                <a:cubicBezTo>
                  <a:pt x="464" y="412"/>
                  <a:pt x="433" y="435"/>
                  <a:pt x="416" y="437"/>
                </a:cubicBezTo>
                <a:cubicBezTo>
                  <a:pt x="353" y="444"/>
                  <a:pt x="289" y="443"/>
                  <a:pt x="226" y="446"/>
                </a:cubicBezTo>
                <a:cubicBezTo>
                  <a:pt x="215" y="449"/>
                  <a:pt x="204" y="452"/>
                  <a:pt x="193" y="455"/>
                </a:cubicBezTo>
                <a:cubicBezTo>
                  <a:pt x="184" y="458"/>
                  <a:pt x="177" y="464"/>
                  <a:pt x="168" y="464"/>
                </a:cubicBezTo>
                <a:cubicBezTo>
                  <a:pt x="157" y="464"/>
                  <a:pt x="146" y="458"/>
                  <a:pt x="135" y="455"/>
                </a:cubicBezTo>
                <a:cubicBezTo>
                  <a:pt x="74" y="409"/>
                  <a:pt x="101" y="431"/>
                  <a:pt x="52" y="390"/>
                </a:cubicBezTo>
                <a:cubicBezTo>
                  <a:pt x="49" y="381"/>
                  <a:pt x="48" y="371"/>
                  <a:pt x="44" y="362"/>
                </a:cubicBezTo>
                <a:cubicBezTo>
                  <a:pt x="39" y="352"/>
                  <a:pt x="31" y="345"/>
                  <a:pt x="27" y="335"/>
                </a:cubicBezTo>
                <a:cubicBezTo>
                  <a:pt x="20" y="317"/>
                  <a:pt x="10" y="279"/>
                  <a:pt x="10" y="279"/>
                </a:cubicBezTo>
                <a:cubicBezTo>
                  <a:pt x="18" y="194"/>
                  <a:pt x="0" y="199"/>
                  <a:pt x="44" y="158"/>
                </a:cubicBezTo>
                <a:cubicBezTo>
                  <a:pt x="51" y="151"/>
                  <a:pt x="60" y="146"/>
                  <a:pt x="68" y="140"/>
                </a:cubicBezTo>
                <a:lnTo>
                  <a:pt x="77" y="11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60" name="Oval 41">
            <a:extLst>
              <a:ext uri="{FF2B5EF4-FFF2-40B4-BE49-F238E27FC236}">
                <a16:creationId xmlns:a16="http://schemas.microsoft.com/office/drawing/2014/main" id="{BC4AAF0B-814A-40E8-AE67-9050C5355AE4}"/>
              </a:ext>
            </a:extLst>
          </xdr:cNvPr>
          <xdr:cNvSpPr>
            <a:spLocks noChangeArrowheads="1"/>
          </xdr:cNvSpPr>
        </xdr:nvSpPr>
        <xdr:spPr bwMode="auto">
          <a:xfrm>
            <a:off x="629985" y="390021"/>
            <a:ext cx="146924" cy="127215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/>
          <a:p>
            <a:endParaRPr lang="ru-RU"/>
          </a:p>
        </xdr:txBody>
      </xdr:sp>
      <xdr:sp macro="" textlink="">
        <xdr:nvSpPr>
          <xdr:cNvPr id="161" name="Freeform 43">
            <a:extLst>
              <a:ext uri="{FF2B5EF4-FFF2-40B4-BE49-F238E27FC236}">
                <a16:creationId xmlns:a16="http://schemas.microsoft.com/office/drawing/2014/main" id="{363C6B27-7882-46F6-B77A-0BB120D7E34B}"/>
              </a:ext>
            </a:extLst>
          </xdr:cNvPr>
          <xdr:cNvSpPr>
            <a:spLocks/>
          </xdr:cNvSpPr>
        </xdr:nvSpPr>
        <xdr:spPr bwMode="auto">
          <a:xfrm>
            <a:off x="464946" y="507909"/>
            <a:ext cx="187724" cy="92154"/>
          </a:xfrm>
          <a:custGeom>
            <a:avLst/>
            <a:gdLst>
              <a:gd name="T0" fmla="*/ 33 w 506"/>
              <a:gd name="T1" fmla="*/ 37 h 416"/>
              <a:gd name="T2" fmla="*/ 33 w 506"/>
              <a:gd name="T3" fmla="*/ 37 h 416"/>
              <a:gd name="T4" fmla="*/ 157 w 506"/>
              <a:gd name="T5" fmla="*/ 0 h 416"/>
              <a:gd name="T6" fmla="*/ 250 w 506"/>
              <a:gd name="T7" fmla="*/ 86 h 416"/>
              <a:gd name="T8" fmla="*/ 296 w 506"/>
              <a:gd name="T9" fmla="*/ 98 h 416"/>
              <a:gd name="T10" fmla="*/ 342 w 506"/>
              <a:gd name="T11" fmla="*/ 135 h 416"/>
              <a:gd name="T12" fmla="*/ 389 w 506"/>
              <a:gd name="T13" fmla="*/ 160 h 416"/>
              <a:gd name="T14" fmla="*/ 420 w 506"/>
              <a:gd name="T15" fmla="*/ 196 h 416"/>
              <a:gd name="T16" fmla="*/ 466 w 506"/>
              <a:gd name="T17" fmla="*/ 233 h 416"/>
              <a:gd name="T18" fmla="*/ 482 w 506"/>
              <a:gd name="T19" fmla="*/ 416 h 416"/>
              <a:gd name="T20" fmla="*/ 311 w 506"/>
              <a:gd name="T21" fmla="*/ 404 h 416"/>
              <a:gd name="T22" fmla="*/ 219 w 506"/>
              <a:gd name="T23" fmla="*/ 368 h 416"/>
              <a:gd name="T24" fmla="*/ 172 w 506"/>
              <a:gd name="T25" fmla="*/ 331 h 416"/>
              <a:gd name="T26" fmla="*/ 126 w 506"/>
              <a:gd name="T27" fmla="*/ 306 h 416"/>
              <a:gd name="T28" fmla="*/ 95 w 506"/>
              <a:gd name="T29" fmla="*/ 270 h 416"/>
              <a:gd name="T30" fmla="*/ 48 w 506"/>
              <a:gd name="T31" fmla="*/ 221 h 416"/>
              <a:gd name="T32" fmla="*/ 33 w 506"/>
              <a:gd name="T33" fmla="*/ 160 h 416"/>
              <a:gd name="T34" fmla="*/ 17 w 506"/>
              <a:gd name="T35" fmla="*/ 111 h 416"/>
              <a:gd name="T36" fmla="*/ 2 w 506"/>
              <a:gd name="T37" fmla="*/ 74 h 416"/>
              <a:gd name="T38" fmla="*/ 33 w 506"/>
              <a:gd name="T39" fmla="*/ 37 h 4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06" h="416">
                <a:moveTo>
                  <a:pt x="33" y="37"/>
                </a:moveTo>
                <a:lnTo>
                  <a:pt x="33" y="37"/>
                </a:lnTo>
                <a:cubicBezTo>
                  <a:pt x="74" y="25"/>
                  <a:pt x="112" y="0"/>
                  <a:pt x="157" y="0"/>
                </a:cubicBezTo>
                <a:cubicBezTo>
                  <a:pt x="224" y="0"/>
                  <a:pt x="218" y="62"/>
                  <a:pt x="250" y="86"/>
                </a:cubicBezTo>
                <a:cubicBezTo>
                  <a:pt x="261" y="95"/>
                  <a:pt x="281" y="94"/>
                  <a:pt x="296" y="98"/>
                </a:cubicBezTo>
                <a:cubicBezTo>
                  <a:pt x="311" y="111"/>
                  <a:pt x="326" y="124"/>
                  <a:pt x="342" y="135"/>
                </a:cubicBezTo>
                <a:cubicBezTo>
                  <a:pt x="357" y="144"/>
                  <a:pt x="376" y="149"/>
                  <a:pt x="389" y="160"/>
                </a:cubicBezTo>
                <a:cubicBezTo>
                  <a:pt x="402" y="170"/>
                  <a:pt x="408" y="185"/>
                  <a:pt x="420" y="196"/>
                </a:cubicBezTo>
                <a:cubicBezTo>
                  <a:pt x="434" y="210"/>
                  <a:pt x="451" y="221"/>
                  <a:pt x="466" y="233"/>
                </a:cubicBezTo>
                <a:cubicBezTo>
                  <a:pt x="506" y="359"/>
                  <a:pt x="503" y="298"/>
                  <a:pt x="482" y="416"/>
                </a:cubicBezTo>
                <a:cubicBezTo>
                  <a:pt x="425" y="412"/>
                  <a:pt x="368" y="411"/>
                  <a:pt x="311" y="404"/>
                </a:cubicBezTo>
                <a:cubicBezTo>
                  <a:pt x="278" y="400"/>
                  <a:pt x="244" y="384"/>
                  <a:pt x="219" y="368"/>
                </a:cubicBezTo>
                <a:cubicBezTo>
                  <a:pt x="202" y="356"/>
                  <a:pt x="189" y="342"/>
                  <a:pt x="172" y="331"/>
                </a:cubicBezTo>
                <a:cubicBezTo>
                  <a:pt x="158" y="321"/>
                  <a:pt x="141" y="315"/>
                  <a:pt x="126" y="306"/>
                </a:cubicBezTo>
                <a:cubicBezTo>
                  <a:pt x="115" y="294"/>
                  <a:pt x="105" y="282"/>
                  <a:pt x="95" y="270"/>
                </a:cubicBezTo>
                <a:cubicBezTo>
                  <a:pt x="80" y="253"/>
                  <a:pt x="59" y="239"/>
                  <a:pt x="48" y="221"/>
                </a:cubicBezTo>
                <a:cubicBezTo>
                  <a:pt x="37" y="202"/>
                  <a:pt x="38" y="180"/>
                  <a:pt x="33" y="160"/>
                </a:cubicBezTo>
                <a:cubicBezTo>
                  <a:pt x="28" y="143"/>
                  <a:pt x="23" y="127"/>
                  <a:pt x="17" y="111"/>
                </a:cubicBezTo>
                <a:cubicBezTo>
                  <a:pt x="13" y="98"/>
                  <a:pt x="5" y="87"/>
                  <a:pt x="2" y="74"/>
                </a:cubicBezTo>
                <a:cubicBezTo>
                  <a:pt x="0" y="66"/>
                  <a:pt x="27" y="43"/>
                  <a:pt x="33" y="37"/>
                </a:cubicBezTo>
                <a:close/>
              </a:path>
            </a:pathLst>
          </a:cu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ru-RU"/>
          </a:p>
        </xdr:txBody>
      </xdr:sp>
    </xdr:grpSp>
    <xdr:clientData/>
  </xdr:twoCellAnchor>
  <xdr:twoCellAnchor>
    <xdr:from>
      <xdr:col>6</xdr:col>
      <xdr:colOff>63500</xdr:colOff>
      <xdr:row>20</xdr:row>
      <xdr:rowOff>690563</xdr:rowOff>
    </xdr:from>
    <xdr:to>
      <xdr:col>6</xdr:col>
      <xdr:colOff>134937</xdr:colOff>
      <xdr:row>20</xdr:row>
      <xdr:rowOff>833438</xdr:rowOff>
    </xdr:to>
    <xdr:sp macro="" textlink="">
      <xdr:nvSpPr>
        <xdr:cNvPr id="2" name="Равнобедренный треугольник 1">
          <a:extLst>
            <a:ext uri="{FF2B5EF4-FFF2-40B4-BE49-F238E27FC236}">
              <a16:creationId xmlns:a16="http://schemas.microsoft.com/office/drawing/2014/main" id="{CB0A1F6F-2AD3-07F4-E64A-D80800024132}"/>
            </a:ext>
          </a:extLst>
        </xdr:cNvPr>
        <xdr:cNvSpPr/>
      </xdr:nvSpPr>
      <xdr:spPr>
        <a:xfrm rot="10800000">
          <a:off x="3143250" y="9501188"/>
          <a:ext cx="71437" cy="142875"/>
        </a:xfrm>
        <a:prstGeom prst="triangl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79375</xdr:colOff>
      <xdr:row>11</xdr:row>
      <xdr:rowOff>476250</xdr:rowOff>
    </xdr:from>
    <xdr:to>
      <xdr:col>6</xdr:col>
      <xdr:colOff>150812</xdr:colOff>
      <xdr:row>11</xdr:row>
      <xdr:rowOff>619125</xdr:rowOff>
    </xdr:to>
    <xdr:sp macro="" textlink="">
      <xdr:nvSpPr>
        <xdr:cNvPr id="3" name="Равнобедренный треугольник 2">
          <a:extLst>
            <a:ext uri="{FF2B5EF4-FFF2-40B4-BE49-F238E27FC236}">
              <a16:creationId xmlns:a16="http://schemas.microsoft.com/office/drawing/2014/main" id="{3D996F3A-7290-4F82-895C-5AB5B6110FF2}"/>
            </a:ext>
          </a:extLst>
        </xdr:cNvPr>
        <xdr:cNvSpPr/>
      </xdr:nvSpPr>
      <xdr:spPr>
        <a:xfrm rot="10800000">
          <a:off x="3159125" y="5119688"/>
          <a:ext cx="71437" cy="142875"/>
        </a:xfrm>
        <a:prstGeom prst="triangl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71729</xdr:colOff>
      <xdr:row>19</xdr:row>
      <xdr:rowOff>112578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id="{06A1A38E-ED3D-43A7-8C6D-E466064DC0C1}"/>
            </a:ext>
          </a:extLst>
        </xdr:cNvPr>
        <xdr:cNvSpPr/>
      </xdr:nvSpPr>
      <xdr:spPr>
        <a:xfrm>
          <a:off x="666750" y="7897813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152400</xdr:colOff>
      <xdr:row>19</xdr:row>
      <xdr:rowOff>152400</xdr:rowOff>
    </xdr:from>
    <xdr:to>
      <xdr:col>2</xdr:col>
      <xdr:colOff>224129</xdr:colOff>
      <xdr:row>19</xdr:row>
      <xdr:rowOff>264978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id="{E2ECA6CC-3A65-4C21-B691-3FE631E27AC0}"/>
            </a:ext>
          </a:extLst>
        </xdr:cNvPr>
        <xdr:cNvSpPr/>
      </xdr:nvSpPr>
      <xdr:spPr>
        <a:xfrm>
          <a:off x="819150" y="8050213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654050</xdr:colOff>
      <xdr:row>19</xdr:row>
      <xdr:rowOff>122237</xdr:rowOff>
    </xdr:from>
    <xdr:to>
      <xdr:col>2</xdr:col>
      <xdr:colOff>725779</xdr:colOff>
      <xdr:row>19</xdr:row>
      <xdr:rowOff>234815</xdr:rowOff>
    </xdr:to>
    <xdr:sp macro="" textlink="">
      <xdr:nvSpPr>
        <xdr:cNvPr id="6" name="Овал 5">
          <a:extLst>
            <a:ext uri="{FF2B5EF4-FFF2-40B4-BE49-F238E27FC236}">
              <a16:creationId xmlns:a16="http://schemas.microsoft.com/office/drawing/2014/main" id="{7FC621B7-8C89-479F-8598-B8529877CFCE}"/>
            </a:ext>
          </a:extLst>
        </xdr:cNvPr>
        <xdr:cNvSpPr/>
      </xdr:nvSpPr>
      <xdr:spPr>
        <a:xfrm>
          <a:off x="1320800" y="8020050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369887</xdr:colOff>
      <xdr:row>19</xdr:row>
      <xdr:rowOff>282575</xdr:rowOff>
    </xdr:from>
    <xdr:to>
      <xdr:col>2</xdr:col>
      <xdr:colOff>441616</xdr:colOff>
      <xdr:row>19</xdr:row>
      <xdr:rowOff>395153</xdr:rowOff>
    </xdr:to>
    <xdr:sp macro="" textlink="">
      <xdr:nvSpPr>
        <xdr:cNvPr id="7" name="Овал 6">
          <a:extLst>
            <a:ext uri="{FF2B5EF4-FFF2-40B4-BE49-F238E27FC236}">
              <a16:creationId xmlns:a16="http://schemas.microsoft.com/office/drawing/2014/main" id="{7A2DD6EE-AAA9-4010-B28C-24874E9DDD7A}"/>
            </a:ext>
          </a:extLst>
        </xdr:cNvPr>
        <xdr:cNvSpPr/>
      </xdr:nvSpPr>
      <xdr:spPr>
        <a:xfrm>
          <a:off x="1036637" y="8180388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19</xdr:row>
      <xdr:rowOff>474662</xdr:rowOff>
    </xdr:from>
    <xdr:to>
      <xdr:col>2</xdr:col>
      <xdr:colOff>157454</xdr:colOff>
      <xdr:row>19</xdr:row>
      <xdr:rowOff>587240</xdr:rowOff>
    </xdr:to>
    <xdr:sp macro="" textlink="">
      <xdr:nvSpPr>
        <xdr:cNvPr id="8" name="Овал 7">
          <a:extLst>
            <a:ext uri="{FF2B5EF4-FFF2-40B4-BE49-F238E27FC236}">
              <a16:creationId xmlns:a16="http://schemas.microsoft.com/office/drawing/2014/main" id="{C4012EBC-844D-4ED1-8766-1D74C1CB4F1E}"/>
            </a:ext>
          </a:extLst>
        </xdr:cNvPr>
        <xdr:cNvSpPr/>
      </xdr:nvSpPr>
      <xdr:spPr>
        <a:xfrm>
          <a:off x="752475" y="8372475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701675</xdr:colOff>
      <xdr:row>19</xdr:row>
      <xdr:rowOff>503238</xdr:rowOff>
    </xdr:from>
    <xdr:to>
      <xdr:col>2</xdr:col>
      <xdr:colOff>773404</xdr:colOff>
      <xdr:row>19</xdr:row>
      <xdr:rowOff>615816</xdr:rowOff>
    </xdr:to>
    <xdr:sp macro="" textlink="">
      <xdr:nvSpPr>
        <xdr:cNvPr id="9" name="Овал 8">
          <a:extLst>
            <a:ext uri="{FF2B5EF4-FFF2-40B4-BE49-F238E27FC236}">
              <a16:creationId xmlns:a16="http://schemas.microsoft.com/office/drawing/2014/main" id="{3D3AB8AE-AEEB-485C-B684-EDBD4ADDDC0A}"/>
            </a:ext>
          </a:extLst>
        </xdr:cNvPr>
        <xdr:cNvSpPr/>
      </xdr:nvSpPr>
      <xdr:spPr>
        <a:xfrm>
          <a:off x="1368425" y="8401051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71729</xdr:colOff>
      <xdr:row>28</xdr:row>
      <xdr:rowOff>112578</xdr:rowOff>
    </xdr:to>
    <xdr:sp macro="" textlink="">
      <xdr:nvSpPr>
        <xdr:cNvPr id="86" name="Овал 85">
          <a:extLst>
            <a:ext uri="{FF2B5EF4-FFF2-40B4-BE49-F238E27FC236}">
              <a16:creationId xmlns:a16="http://schemas.microsoft.com/office/drawing/2014/main" id="{D69106F9-EEFB-4275-97CD-E3F133800D46}"/>
            </a:ext>
          </a:extLst>
        </xdr:cNvPr>
        <xdr:cNvSpPr/>
      </xdr:nvSpPr>
      <xdr:spPr>
        <a:xfrm>
          <a:off x="134938" y="7747000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152400</xdr:colOff>
      <xdr:row>28</xdr:row>
      <xdr:rowOff>152400</xdr:rowOff>
    </xdr:from>
    <xdr:to>
      <xdr:col>2</xdr:col>
      <xdr:colOff>224129</xdr:colOff>
      <xdr:row>28</xdr:row>
      <xdr:rowOff>264978</xdr:rowOff>
    </xdr:to>
    <xdr:sp macro="" textlink="">
      <xdr:nvSpPr>
        <xdr:cNvPr id="87" name="Овал 86">
          <a:extLst>
            <a:ext uri="{FF2B5EF4-FFF2-40B4-BE49-F238E27FC236}">
              <a16:creationId xmlns:a16="http://schemas.microsoft.com/office/drawing/2014/main" id="{ACE83EFC-F8B3-4C5F-ADF6-0CEC6A9CF75B}"/>
            </a:ext>
          </a:extLst>
        </xdr:cNvPr>
        <xdr:cNvSpPr/>
      </xdr:nvSpPr>
      <xdr:spPr>
        <a:xfrm>
          <a:off x="287338" y="7899400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654050</xdr:colOff>
      <xdr:row>28</xdr:row>
      <xdr:rowOff>122237</xdr:rowOff>
    </xdr:from>
    <xdr:to>
      <xdr:col>2</xdr:col>
      <xdr:colOff>725779</xdr:colOff>
      <xdr:row>28</xdr:row>
      <xdr:rowOff>234815</xdr:rowOff>
    </xdr:to>
    <xdr:sp macro="" textlink="">
      <xdr:nvSpPr>
        <xdr:cNvPr id="88" name="Овал 87">
          <a:extLst>
            <a:ext uri="{FF2B5EF4-FFF2-40B4-BE49-F238E27FC236}">
              <a16:creationId xmlns:a16="http://schemas.microsoft.com/office/drawing/2014/main" id="{086F7321-6358-4704-A301-F9C33AB9DA64}"/>
            </a:ext>
          </a:extLst>
        </xdr:cNvPr>
        <xdr:cNvSpPr/>
      </xdr:nvSpPr>
      <xdr:spPr>
        <a:xfrm>
          <a:off x="788988" y="7869237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369887</xdr:colOff>
      <xdr:row>28</xdr:row>
      <xdr:rowOff>282575</xdr:rowOff>
    </xdr:from>
    <xdr:to>
      <xdr:col>2</xdr:col>
      <xdr:colOff>441616</xdr:colOff>
      <xdr:row>28</xdr:row>
      <xdr:rowOff>395153</xdr:rowOff>
    </xdr:to>
    <xdr:sp macro="" textlink="">
      <xdr:nvSpPr>
        <xdr:cNvPr id="89" name="Овал 88">
          <a:extLst>
            <a:ext uri="{FF2B5EF4-FFF2-40B4-BE49-F238E27FC236}">
              <a16:creationId xmlns:a16="http://schemas.microsoft.com/office/drawing/2014/main" id="{462EC6CB-D6B1-491C-9C50-F01962D87BB5}"/>
            </a:ext>
          </a:extLst>
        </xdr:cNvPr>
        <xdr:cNvSpPr/>
      </xdr:nvSpPr>
      <xdr:spPr>
        <a:xfrm>
          <a:off x="504825" y="8029575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28</xdr:row>
      <xdr:rowOff>474662</xdr:rowOff>
    </xdr:from>
    <xdr:to>
      <xdr:col>2</xdr:col>
      <xdr:colOff>157454</xdr:colOff>
      <xdr:row>28</xdr:row>
      <xdr:rowOff>587240</xdr:rowOff>
    </xdr:to>
    <xdr:sp macro="" textlink="">
      <xdr:nvSpPr>
        <xdr:cNvPr id="90" name="Овал 89">
          <a:extLst>
            <a:ext uri="{FF2B5EF4-FFF2-40B4-BE49-F238E27FC236}">
              <a16:creationId xmlns:a16="http://schemas.microsoft.com/office/drawing/2014/main" id="{F2DD1CEE-29A2-4C2E-8AB4-2642EE99B135}"/>
            </a:ext>
          </a:extLst>
        </xdr:cNvPr>
        <xdr:cNvSpPr/>
      </xdr:nvSpPr>
      <xdr:spPr>
        <a:xfrm>
          <a:off x="220663" y="8221662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701675</xdr:colOff>
      <xdr:row>28</xdr:row>
      <xdr:rowOff>503238</xdr:rowOff>
    </xdr:from>
    <xdr:to>
      <xdr:col>2</xdr:col>
      <xdr:colOff>773404</xdr:colOff>
      <xdr:row>28</xdr:row>
      <xdr:rowOff>615816</xdr:rowOff>
    </xdr:to>
    <xdr:sp macro="" textlink="">
      <xdr:nvSpPr>
        <xdr:cNvPr id="91" name="Овал 90">
          <a:extLst>
            <a:ext uri="{FF2B5EF4-FFF2-40B4-BE49-F238E27FC236}">
              <a16:creationId xmlns:a16="http://schemas.microsoft.com/office/drawing/2014/main" id="{63087B9A-4924-4F3B-ABEB-5078AABE5E91}"/>
            </a:ext>
          </a:extLst>
        </xdr:cNvPr>
        <xdr:cNvSpPr/>
      </xdr:nvSpPr>
      <xdr:spPr>
        <a:xfrm>
          <a:off x="836613" y="8250238"/>
          <a:ext cx="71729" cy="112578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-server\&#1086;&#1075;\Documents%20and%20Settings\GO\&#1056;&#1072;&#1073;&#1086;&#1095;&#1080;&#1081;%20&#1089;&#1090;&#1086;&#1083;\&#1069;&#1082;&#1089;&#1087;&#1077;&#1088;&#1090;&#1080;&#1079;&#1072;\&#1041;&#1083;&#1072;&#1085;&#1082;\&#1052;200&#1056;&#1091;&#1089;&#1089;&#1082;%20&#1041;&#1077;&#1090;&#1086;&#1085;%20&#1063;&#1080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4.%202020\&#1040;&#1074;&#1090;&#1086;&#1089;&#1090;&#1088;&#1072;&#1076;&#1072;\&#1061;&#1086;&#1088;&#1086;&#1075;\2020%20&#1084;&#1086;&#1089;%20&#1080;%20&#1076;&#1086;&#1088;&#1086;&#1075;&#1072;%20&#1073;&#1072;&#1088;&#1089;&#1077;&#1084;\&#1052;&#1054;&#1057;&#1058;\&#1060;&#1052;%20&#1052;&#1054;&#1057;&#1058;%20&#1061;&#1054;&#1056;&#1054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rete fine aggregates"/>
      <sheetName val="Concrete coarse aggregates"/>
      <sheetName val="3"/>
      <sheetName val="4"/>
      <sheetName val="Лист3"/>
      <sheetName val="Лист2"/>
      <sheetName val="Лист1"/>
      <sheetName val="Расч стройплощ"/>
      <sheetName val="Начни отсюдаЛ1"/>
      <sheetName val="Лаб2"/>
      <sheetName val="Прочн"/>
      <sheetName val="Вариция Лаб1"/>
      <sheetName val="абсорбция"/>
      <sheetName val="3.0"/>
      <sheetName val="3.5"/>
      <sheetName val="4.0"/>
      <sheetName val="4.5"/>
      <sheetName val="5.0"/>
      <sheetName val="5.5"/>
      <sheetName val="6.0"/>
      <sheetName val="Absorption"/>
      <sheetName val="GMM3.0"/>
      <sheetName val="GMM3.5"/>
      <sheetName val="GMM4.0"/>
      <sheetName val="GMM4.5"/>
      <sheetName val="GMM5.0"/>
      <sheetName val="GMM5.5"/>
      <sheetName val="GMM6.0"/>
      <sheetName val="Gra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жность ИГ2 форм"/>
      <sheetName val="расчет вода"/>
      <sheetName val="Шурфы МОСТ ХОРОГ (2)"/>
      <sheetName val="Шурфы МОСТ ХОРОГ (3)"/>
      <sheetName val="химия 8"/>
      <sheetName val="Табл8"/>
      <sheetName val="расчет   8"/>
      <sheetName val="расчет химия 5"/>
      <sheetName val="химия рас 5"/>
      <sheetName val="Москва (3)"/>
      <sheetName val="Уг № главн"/>
      <sheetName val="Углы №3 "/>
      <sheetName val="Угл № 3"/>
      <sheetName val="Углы №3  водон"/>
      <sheetName val="Угл № 3 вод"/>
      <sheetName val="Уг № эл5 (2)"/>
      <sheetName val="Углы №5 (2)"/>
      <sheetName val="Угл № 5 (2)"/>
      <sheetName val="Углы №5 вод"/>
      <sheetName val="Угл № 5 водон"/>
      <sheetName val="Уг № эл4вод"/>
      <sheetName val="Углы №6"/>
      <sheetName val="Угл № 6 "/>
      <sheetName val="7пл"/>
      <sheetName val="4пл"/>
      <sheetName val="Углы №6 вод"/>
      <sheetName val="Угл № 6  вод"/>
      <sheetName val="2_9пл"/>
      <sheetName val="2пл"/>
      <sheetName val="плот"/>
      <sheetName val="расчет М-7"/>
      <sheetName val=" грансоста запол"/>
      <sheetName val="Лист3"/>
      <sheetName val="класс гео"/>
      <sheetName val="категория разработки"/>
      <sheetName val="каркас"/>
      <sheetName val="откос  дороги"/>
      <sheetName val="откос траншей"/>
      <sheetName val="Лист1"/>
      <sheetName val="сейсм"/>
      <sheetName val="сейсм 2"/>
      <sheetName val="грунты дор"/>
      <sheetName val=" грунт дорога"/>
      <sheetName val="Лист2"/>
      <sheetName val="зона"/>
      <sheetName val="пучин"/>
      <sheetName val=" ОДН рас вл"/>
      <sheetName val="катег дороги"/>
      <sheetName val="Характер увлажн"/>
      <sheetName val="мод упркг"/>
      <sheetName val="Ро"/>
      <sheetName val="подз воды"/>
      <sheetName val="фильтрац, мосты (3)"/>
      <sheetName val="коэфф. надежности. углы по СНиП"/>
      <sheetName val="Статистика 20522"/>
      <sheetName val="Грунты 25100-12"/>
      <sheetName val="химия СНиП"/>
      <sheetName val="сесмичность"/>
      <sheetName val="сесм таб"/>
      <sheetName val="сейс грунт"/>
    </sheetNames>
    <sheetDataSet>
      <sheetData sheetId="0"/>
      <sheetData sheetId="1">
        <row r="16">
          <cell r="N16">
            <v>0.1464</v>
          </cell>
          <cell r="O16">
            <v>1.0019999999999999E-2</v>
          </cell>
          <cell r="P16">
            <v>6.3E-3</v>
          </cell>
          <cell r="Q16">
            <v>7.1000000000000008E-2</v>
          </cell>
          <cell r="R16">
            <v>0.212332464</v>
          </cell>
        </row>
        <row r="17">
          <cell r="N17">
            <v>0.17079999999999998</v>
          </cell>
          <cell r="O17">
            <v>1.2024E-2</v>
          </cell>
          <cell r="P17">
            <v>6.3E-3</v>
          </cell>
          <cell r="Q17">
            <v>7.1000000000000008E-2</v>
          </cell>
          <cell r="R17">
            <v>0.20247832799999996</v>
          </cell>
        </row>
        <row r="18">
          <cell r="N18">
            <v>7.3200000000000001E-2</v>
          </cell>
          <cell r="O18">
            <v>8.0160000000000006E-3</v>
          </cell>
          <cell r="P18">
            <v>1.512E-2</v>
          </cell>
          <cell r="Q18">
            <v>0.14200000000000002</v>
          </cell>
          <cell r="R18">
            <v>0.28432980000000002</v>
          </cell>
        </row>
        <row r="19">
          <cell r="N19">
            <v>0.12200000000000001</v>
          </cell>
          <cell r="O19">
            <v>1.2024E-2</v>
          </cell>
          <cell r="P19">
            <v>7.5599999999999999E-3</v>
          </cell>
          <cell r="Q19">
            <v>0.1065</v>
          </cell>
          <cell r="R19">
            <v>0.24852512399999999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4">
          <cell r="H164">
            <v>2.0211500000000004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1206-928D-4E57-B537-B184623F42D1}">
  <sheetPr>
    <tabColor rgb="FFFF3300"/>
  </sheetPr>
  <dimension ref="A1:AB19"/>
  <sheetViews>
    <sheetView view="pageBreakPreview" topLeftCell="A7" zoomScaleNormal="100" zoomScaleSheetLayoutView="100" workbookViewId="0">
      <selection activeCell="B17" sqref="B17"/>
    </sheetView>
  </sheetViews>
  <sheetFormatPr defaultColWidth="7.42578125" defaultRowHeight="15.75" x14ac:dyDescent="0.25"/>
  <cols>
    <col min="1" max="1" width="6.85546875" style="76" customWidth="1"/>
    <col min="2" max="2" width="20.140625" style="76" customWidth="1"/>
    <col min="3" max="3" width="6.28515625" style="76" customWidth="1"/>
    <col min="4" max="4" width="6.85546875" style="76" customWidth="1"/>
    <col min="5" max="5" width="7.42578125" style="76" customWidth="1"/>
    <col min="6" max="6" width="45.42578125" style="77" customWidth="1"/>
    <col min="7" max="7" width="7.42578125" style="77" customWidth="1"/>
    <col min="8" max="8" width="10.85546875" style="77" customWidth="1"/>
    <col min="9" max="9" width="9.5703125" style="77" customWidth="1"/>
    <col min="10" max="10" width="7.7109375" style="78" customWidth="1"/>
    <col min="11" max="11" width="8.140625" style="77" customWidth="1"/>
    <col min="12" max="12" width="7.42578125" style="77" customWidth="1"/>
    <col min="13" max="13" width="8.42578125" style="77" customWidth="1"/>
    <col min="14" max="15" width="7.85546875" style="77" customWidth="1"/>
    <col min="16" max="16" width="8.5703125" style="77" customWidth="1"/>
    <col min="17" max="17" width="12.140625" style="77" customWidth="1"/>
    <col min="18" max="18" width="7.7109375" style="77" customWidth="1"/>
    <col min="19" max="19" width="9.28515625" style="77" hidden="1" customWidth="1"/>
    <col min="20" max="20" width="9" style="77" hidden="1" customWidth="1"/>
    <col min="21" max="21" width="8.140625" style="77" hidden="1" customWidth="1"/>
    <col min="22" max="22" width="8.85546875" style="77" hidden="1" customWidth="1"/>
    <col min="23" max="23" width="8.28515625" style="77" hidden="1" customWidth="1"/>
    <col min="24" max="24" width="8.140625" style="77" hidden="1" customWidth="1"/>
    <col min="25" max="25" width="9.85546875" style="77" hidden="1" customWidth="1"/>
    <col min="26" max="26" width="9.5703125" style="77" customWidth="1"/>
    <col min="27" max="27" width="8" style="77" customWidth="1"/>
    <col min="28" max="28" width="15" style="154" customWidth="1"/>
    <col min="29" max="208" width="9.140625" style="77" customWidth="1"/>
    <col min="209" max="209" width="6.85546875" style="77" customWidth="1"/>
    <col min="210" max="210" width="9.7109375" style="77" customWidth="1"/>
    <col min="211" max="16384" width="7.42578125" style="77"/>
  </cols>
  <sheetData>
    <row r="1" spans="1:28" x14ac:dyDescent="0.25">
      <c r="AB1" s="120"/>
    </row>
    <row r="2" spans="1:28" ht="21.75" customHeight="1" x14ac:dyDescent="0.25">
      <c r="A2" s="246" t="s">
        <v>178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148"/>
      <c r="Z2" s="167"/>
      <c r="AA2" s="167"/>
      <c r="AB2" s="120"/>
    </row>
    <row r="3" spans="1:28" ht="21.75" customHeight="1" x14ac:dyDescent="0.25">
      <c r="A3" s="247" t="s">
        <v>216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149"/>
      <c r="O3" s="149"/>
      <c r="P3" s="149"/>
      <c r="Q3" s="149"/>
      <c r="R3" s="148"/>
      <c r="Z3" s="126"/>
      <c r="AA3" s="126"/>
      <c r="AB3" s="120"/>
    </row>
    <row r="4" spans="1:28" ht="76.5" customHeight="1" x14ac:dyDescent="0.25">
      <c r="A4" s="168" t="s">
        <v>179</v>
      </c>
      <c r="B4" s="171" t="s">
        <v>180</v>
      </c>
      <c r="C4" s="171" t="s">
        <v>181</v>
      </c>
      <c r="D4" s="174"/>
      <c r="E4" s="177" t="s">
        <v>5</v>
      </c>
      <c r="F4" s="168" t="s">
        <v>182</v>
      </c>
      <c r="G4" s="177" t="s">
        <v>183</v>
      </c>
      <c r="H4" s="177" t="s">
        <v>184</v>
      </c>
      <c r="I4" s="182" t="s">
        <v>256</v>
      </c>
      <c r="J4" s="188"/>
      <c r="K4" s="188"/>
      <c r="L4" s="183"/>
      <c r="M4" s="184" t="s">
        <v>185</v>
      </c>
      <c r="N4" s="184" t="s">
        <v>186</v>
      </c>
      <c r="O4" s="184" t="s">
        <v>187</v>
      </c>
      <c r="P4" s="171" t="s">
        <v>188</v>
      </c>
      <c r="Q4" s="79" t="s">
        <v>189</v>
      </c>
      <c r="R4" s="174" t="s">
        <v>220</v>
      </c>
      <c r="S4" s="182" t="s">
        <v>189</v>
      </c>
      <c r="T4" s="183"/>
      <c r="U4" s="177" t="s">
        <v>190</v>
      </c>
      <c r="V4" s="182" t="s">
        <v>191</v>
      </c>
      <c r="W4" s="188"/>
      <c r="X4" s="183"/>
      <c r="Y4" s="177" t="s">
        <v>192</v>
      </c>
      <c r="Z4" s="182" t="s">
        <v>272</v>
      </c>
      <c r="AA4" s="183"/>
      <c r="AB4" s="185" t="s">
        <v>193</v>
      </c>
    </row>
    <row r="5" spans="1:28" ht="52.5" customHeight="1" x14ac:dyDescent="0.25">
      <c r="A5" s="169"/>
      <c r="B5" s="172"/>
      <c r="C5" s="172"/>
      <c r="D5" s="175"/>
      <c r="E5" s="178"/>
      <c r="F5" s="169"/>
      <c r="G5" s="180"/>
      <c r="H5" s="178"/>
      <c r="I5" s="184" t="s">
        <v>194</v>
      </c>
      <c r="J5" s="184" t="s">
        <v>195</v>
      </c>
      <c r="K5" s="184" t="s">
        <v>196</v>
      </c>
      <c r="L5" s="184" t="s">
        <v>197</v>
      </c>
      <c r="M5" s="180"/>
      <c r="N5" s="180"/>
      <c r="O5" s="180"/>
      <c r="P5" s="172"/>
      <c r="Q5" s="185" t="s">
        <v>219</v>
      </c>
      <c r="R5" s="186"/>
      <c r="S5" s="177" t="s">
        <v>198</v>
      </c>
      <c r="T5" s="177" t="s">
        <v>199</v>
      </c>
      <c r="U5" s="178"/>
      <c r="V5" s="177" t="s">
        <v>200</v>
      </c>
      <c r="W5" s="177" t="s">
        <v>201</v>
      </c>
      <c r="X5" s="177" t="s">
        <v>202</v>
      </c>
      <c r="Y5" s="178"/>
      <c r="Z5" s="189" t="s">
        <v>203</v>
      </c>
      <c r="AA5" s="189" t="s">
        <v>204</v>
      </c>
      <c r="AB5" s="185"/>
    </row>
    <row r="6" spans="1:28" ht="12.75" customHeight="1" x14ac:dyDescent="0.25">
      <c r="A6" s="169"/>
      <c r="B6" s="172"/>
      <c r="C6" s="172"/>
      <c r="D6" s="175"/>
      <c r="E6" s="178"/>
      <c r="F6" s="169"/>
      <c r="G6" s="180"/>
      <c r="H6" s="178"/>
      <c r="I6" s="180"/>
      <c r="J6" s="180"/>
      <c r="K6" s="180"/>
      <c r="L6" s="180"/>
      <c r="M6" s="180"/>
      <c r="N6" s="180"/>
      <c r="O6" s="180"/>
      <c r="P6" s="172"/>
      <c r="Q6" s="185"/>
      <c r="R6" s="186"/>
      <c r="S6" s="178"/>
      <c r="T6" s="178"/>
      <c r="U6" s="178"/>
      <c r="V6" s="178"/>
      <c r="W6" s="178"/>
      <c r="X6" s="178"/>
      <c r="Y6" s="178"/>
      <c r="Z6" s="189"/>
      <c r="AA6" s="189"/>
      <c r="AB6" s="185"/>
    </row>
    <row r="7" spans="1:28" ht="8.25" customHeight="1" x14ac:dyDescent="0.25">
      <c r="A7" s="169"/>
      <c r="B7" s="173"/>
      <c r="C7" s="173"/>
      <c r="D7" s="176"/>
      <c r="E7" s="178"/>
      <c r="F7" s="169"/>
      <c r="G7" s="180"/>
      <c r="H7" s="178"/>
      <c r="I7" s="180"/>
      <c r="J7" s="180"/>
      <c r="K7" s="180"/>
      <c r="L7" s="180"/>
      <c r="M7" s="180"/>
      <c r="N7" s="180"/>
      <c r="O7" s="180"/>
      <c r="P7" s="172"/>
      <c r="Q7" s="185"/>
      <c r="R7" s="186"/>
      <c r="S7" s="178"/>
      <c r="T7" s="178"/>
      <c r="U7" s="178"/>
      <c r="V7" s="178"/>
      <c r="W7" s="178"/>
      <c r="X7" s="178"/>
      <c r="Y7" s="178"/>
      <c r="Z7" s="189"/>
      <c r="AA7" s="189"/>
      <c r="AB7" s="185"/>
    </row>
    <row r="8" spans="1:28" ht="15.75" customHeight="1" x14ac:dyDescent="0.25">
      <c r="A8" s="169"/>
      <c r="B8" s="171"/>
      <c r="C8" s="250" t="s">
        <v>205</v>
      </c>
      <c r="D8" s="250" t="s">
        <v>206</v>
      </c>
      <c r="E8" s="178"/>
      <c r="F8" s="169"/>
      <c r="G8" s="180"/>
      <c r="H8" s="178"/>
      <c r="I8" s="180"/>
      <c r="J8" s="180"/>
      <c r="K8" s="180"/>
      <c r="L8" s="180"/>
      <c r="M8" s="180"/>
      <c r="N8" s="180"/>
      <c r="O8" s="180"/>
      <c r="P8" s="172"/>
      <c r="Q8" s="185"/>
      <c r="R8" s="186"/>
      <c r="S8" s="178"/>
      <c r="T8" s="178"/>
      <c r="U8" s="178"/>
      <c r="V8" s="178"/>
      <c r="W8" s="178"/>
      <c r="X8" s="178"/>
      <c r="Y8" s="178"/>
      <c r="Z8" s="189"/>
      <c r="AA8" s="189"/>
      <c r="AB8" s="185"/>
    </row>
    <row r="9" spans="1:28" ht="18.75" customHeight="1" x14ac:dyDescent="0.25">
      <c r="A9" s="170"/>
      <c r="B9" s="172"/>
      <c r="C9" s="250"/>
      <c r="D9" s="250"/>
      <c r="E9" s="179"/>
      <c r="F9" s="170"/>
      <c r="G9" s="181"/>
      <c r="H9" s="179"/>
      <c r="I9" s="181"/>
      <c r="J9" s="181"/>
      <c r="K9" s="181"/>
      <c r="L9" s="181"/>
      <c r="M9" s="181"/>
      <c r="N9" s="181"/>
      <c r="O9" s="181"/>
      <c r="P9" s="173"/>
      <c r="Q9" s="185"/>
      <c r="R9" s="187"/>
      <c r="S9" s="179"/>
      <c r="T9" s="179"/>
      <c r="U9" s="179"/>
      <c r="V9" s="179"/>
      <c r="W9" s="179"/>
      <c r="X9" s="179"/>
      <c r="Y9" s="179"/>
      <c r="Z9" s="189"/>
      <c r="AA9" s="189"/>
      <c r="AB9" s="185"/>
    </row>
    <row r="10" spans="1:28" ht="59.25" customHeight="1" x14ac:dyDescent="0.25">
      <c r="A10" s="79"/>
      <c r="B10" s="80"/>
      <c r="C10" s="80"/>
      <c r="D10" s="80"/>
      <c r="E10" s="80"/>
      <c r="F10" s="80"/>
      <c r="G10" s="80"/>
      <c r="H10" s="127" t="s">
        <v>207</v>
      </c>
      <c r="I10" s="79" t="s">
        <v>257</v>
      </c>
      <c r="J10" s="79" t="s">
        <v>208</v>
      </c>
      <c r="K10" s="81" t="s">
        <v>258</v>
      </c>
      <c r="L10" s="81" t="s">
        <v>259</v>
      </c>
      <c r="M10" s="81" t="s">
        <v>260</v>
      </c>
      <c r="N10" s="81" t="s">
        <v>261</v>
      </c>
      <c r="O10" s="81" t="s">
        <v>262</v>
      </c>
      <c r="P10" s="81" t="s">
        <v>263</v>
      </c>
      <c r="Q10" s="150"/>
      <c r="R10" s="82" t="s">
        <v>209</v>
      </c>
      <c r="S10" s="79" t="s">
        <v>210</v>
      </c>
      <c r="T10" s="79" t="s">
        <v>264</v>
      </c>
      <c r="U10" s="82" t="s">
        <v>267</v>
      </c>
      <c r="V10" s="190" t="s">
        <v>268</v>
      </c>
      <c r="W10" s="191"/>
      <c r="X10" s="191"/>
      <c r="Y10" s="151" t="s">
        <v>269</v>
      </c>
      <c r="Z10" s="152" t="s">
        <v>265</v>
      </c>
      <c r="AA10" s="152" t="s">
        <v>266</v>
      </c>
      <c r="AB10" s="162"/>
    </row>
    <row r="11" spans="1:28" ht="24" customHeight="1" x14ac:dyDescent="0.25">
      <c r="A11" s="83">
        <v>1</v>
      </c>
      <c r="B11" s="83">
        <v>2</v>
      </c>
      <c r="C11" s="83">
        <v>3</v>
      </c>
      <c r="D11" s="83">
        <v>4</v>
      </c>
      <c r="E11" s="83">
        <v>5</v>
      </c>
      <c r="F11" s="83">
        <v>6</v>
      </c>
      <c r="G11" s="83">
        <v>7</v>
      </c>
      <c r="H11" s="83">
        <v>8</v>
      </c>
      <c r="I11" s="83">
        <v>9</v>
      </c>
      <c r="J11" s="83">
        <v>10</v>
      </c>
      <c r="K11" s="83">
        <v>11</v>
      </c>
      <c r="L11" s="83">
        <v>12</v>
      </c>
      <c r="M11" s="83">
        <v>13</v>
      </c>
      <c r="N11" s="83">
        <v>14</v>
      </c>
      <c r="O11" s="83">
        <v>15</v>
      </c>
      <c r="P11" s="83">
        <v>16</v>
      </c>
      <c r="Q11" s="83">
        <v>20</v>
      </c>
      <c r="R11" s="83">
        <v>22</v>
      </c>
      <c r="S11" s="83">
        <v>23</v>
      </c>
      <c r="T11" s="83">
        <v>24</v>
      </c>
      <c r="U11" s="83">
        <v>25</v>
      </c>
      <c r="V11" s="83">
        <v>26</v>
      </c>
      <c r="W11" s="83">
        <v>27</v>
      </c>
      <c r="X11" s="83">
        <v>28</v>
      </c>
      <c r="Y11" s="83">
        <v>29</v>
      </c>
      <c r="Z11" s="83">
        <v>23</v>
      </c>
      <c r="AA11" s="83">
        <v>24</v>
      </c>
      <c r="AB11" s="83">
        <v>25</v>
      </c>
    </row>
    <row r="12" spans="1:28" s="76" customFormat="1" ht="61.5" customHeight="1" x14ac:dyDescent="0.25">
      <c r="A12" s="74">
        <v>1</v>
      </c>
      <c r="B12" s="92" t="s">
        <v>217</v>
      </c>
      <c r="C12" s="93">
        <v>0</v>
      </c>
      <c r="D12" s="131">
        <v>4.2</v>
      </c>
      <c r="E12" s="1">
        <f>D12-C12</f>
        <v>4.2</v>
      </c>
      <c r="F12" s="15" t="s">
        <v>246</v>
      </c>
      <c r="G12" s="84">
        <v>1</v>
      </c>
      <c r="H12" s="70">
        <v>17.399999999999999</v>
      </c>
      <c r="I12" s="71">
        <v>2.68</v>
      </c>
      <c r="J12" s="72">
        <v>2.1080000000000001</v>
      </c>
      <c r="K12" s="71">
        <f t="shared" ref="K12:K13" si="0">J12/(1+H12/100)</f>
        <v>1.7955706984667805</v>
      </c>
      <c r="L12" s="71">
        <f t="shared" ref="L12:L13" si="1">K12+N12-1</f>
        <v>1.1255816318746983</v>
      </c>
      <c r="M12" s="71">
        <f t="shared" ref="M12:M13" si="2">(I12-K12)/K12</f>
        <v>0.49256166982922184</v>
      </c>
      <c r="N12" s="71">
        <f t="shared" ref="N12:N13" si="3">(I12-K12)/I12</f>
        <v>0.33001093340791776</v>
      </c>
      <c r="O12" s="71">
        <f t="shared" ref="O12:O13" si="4">N12/K12</f>
        <v>0.18379166784672457</v>
      </c>
      <c r="P12" s="71">
        <f t="shared" ref="P12:P13" si="5">H12/100*I12/M12</f>
        <v>0.9467240927652365</v>
      </c>
      <c r="Q12" s="70">
        <v>130</v>
      </c>
      <c r="R12" s="73">
        <v>0.6</v>
      </c>
      <c r="S12" s="70">
        <v>38</v>
      </c>
      <c r="T12" s="70">
        <v>1</v>
      </c>
      <c r="U12" s="87"/>
      <c r="V12" s="87"/>
      <c r="W12" s="87"/>
      <c r="X12" s="85"/>
      <c r="Y12" s="79"/>
      <c r="Z12" s="85">
        <v>42</v>
      </c>
      <c r="AA12" s="85">
        <v>1</v>
      </c>
      <c r="AB12" s="88" t="s">
        <v>270</v>
      </c>
    </row>
    <row r="13" spans="1:28" s="76" customFormat="1" ht="66.75" customHeight="1" x14ac:dyDescent="0.25">
      <c r="A13" s="74">
        <v>2</v>
      </c>
      <c r="B13" s="92" t="s">
        <v>217</v>
      </c>
      <c r="C13" s="93">
        <f>D12</f>
        <v>4.2</v>
      </c>
      <c r="D13" s="131">
        <v>7.1</v>
      </c>
      <c r="E13" s="1">
        <f t="shared" ref="E13:E14" si="6">D13-C13</f>
        <v>2.8999999999999995</v>
      </c>
      <c r="F13" s="15" t="s">
        <v>22</v>
      </c>
      <c r="G13" s="89">
        <v>2</v>
      </c>
      <c r="H13" s="70">
        <v>26.9</v>
      </c>
      <c r="I13" s="71">
        <v>2.68</v>
      </c>
      <c r="J13" s="72">
        <v>2.0299999999999998</v>
      </c>
      <c r="K13" s="71">
        <f t="shared" si="0"/>
        <v>1.5996847911741527</v>
      </c>
      <c r="L13" s="71">
        <f t="shared" si="1"/>
        <v>1.0027874810345434</v>
      </c>
      <c r="M13" s="71">
        <f t="shared" si="2"/>
        <v>0.67533004926108398</v>
      </c>
      <c r="N13" s="71">
        <f t="shared" si="3"/>
        <v>0.40310268986039083</v>
      </c>
      <c r="O13" s="71">
        <f t="shared" si="4"/>
        <v>0.25198882435115072</v>
      </c>
      <c r="P13" s="71">
        <f t="shared" si="5"/>
        <v>1.0675076590902455</v>
      </c>
      <c r="Q13" s="86"/>
      <c r="R13" s="79"/>
      <c r="S13" s="86"/>
      <c r="T13" s="86"/>
      <c r="U13" s="86"/>
      <c r="V13" s="87"/>
      <c r="W13" s="87"/>
      <c r="X13" s="87"/>
      <c r="Y13" s="85"/>
      <c r="Z13" s="85">
        <v>42</v>
      </c>
      <c r="AA13" s="85">
        <v>1</v>
      </c>
      <c r="AB13" s="88" t="s">
        <v>212</v>
      </c>
    </row>
    <row r="14" spans="1:28" s="76" customFormat="1" ht="61.5" customHeight="1" x14ac:dyDescent="0.25">
      <c r="A14" s="79">
        <v>3</v>
      </c>
      <c r="B14" s="92" t="s">
        <v>217</v>
      </c>
      <c r="C14" s="93">
        <f>D13</f>
        <v>7.1</v>
      </c>
      <c r="D14" s="1">
        <v>15.6</v>
      </c>
      <c r="E14" s="1">
        <f t="shared" si="6"/>
        <v>8.5</v>
      </c>
      <c r="F14" s="15" t="s">
        <v>245</v>
      </c>
      <c r="G14" s="89">
        <v>1</v>
      </c>
      <c r="H14" s="70">
        <v>19.8</v>
      </c>
      <c r="I14" s="71">
        <v>2.68</v>
      </c>
      <c r="J14" s="72">
        <v>2.0299999999999998</v>
      </c>
      <c r="K14" s="71">
        <f t="shared" ref="K14" si="7">J14/(1+H14/100)</f>
        <v>1.69449081803005</v>
      </c>
      <c r="L14" s="71">
        <f t="shared" ref="L14" si="8">K14+N14-1</f>
        <v>1.0622181247352551</v>
      </c>
      <c r="M14" s="71">
        <f t="shared" ref="M14" si="9">(I14-K14)/K14</f>
        <v>0.5815960591133007</v>
      </c>
      <c r="N14" s="71">
        <f t="shared" ref="N14" si="10">(I14-K14)/I14</f>
        <v>0.36772730670520526</v>
      </c>
      <c r="O14" s="71">
        <f t="shared" ref="O14" si="11">N14/K14</f>
        <v>0.21701345489302262</v>
      </c>
      <c r="P14" s="71">
        <f t="shared" ref="P14" si="12">H14/100*I14/M14</f>
        <v>0.91238582463748463</v>
      </c>
      <c r="Q14" s="75"/>
      <c r="R14" s="75"/>
      <c r="S14" s="75"/>
      <c r="T14" s="86"/>
      <c r="U14" s="86"/>
      <c r="V14" s="87"/>
      <c r="W14" s="87"/>
      <c r="X14" s="87"/>
      <c r="Y14" s="86"/>
      <c r="Z14" s="90">
        <v>42</v>
      </c>
      <c r="AA14" s="85">
        <v>1</v>
      </c>
      <c r="AB14" s="88" t="s">
        <v>270</v>
      </c>
    </row>
    <row r="15" spans="1:28" s="76" customFormat="1" ht="53.25" customHeight="1" x14ac:dyDescent="0.25">
      <c r="A15" s="79">
        <v>4</v>
      </c>
      <c r="B15" s="92" t="s">
        <v>218</v>
      </c>
      <c r="C15" s="93">
        <v>0</v>
      </c>
      <c r="D15" s="132">
        <v>4.3499999999999996</v>
      </c>
      <c r="E15" s="2">
        <f>D15-C15</f>
        <v>4.3499999999999996</v>
      </c>
      <c r="F15" s="12" t="s">
        <v>222</v>
      </c>
      <c r="G15" s="89">
        <v>3</v>
      </c>
      <c r="H15" s="86">
        <v>4.2</v>
      </c>
      <c r="I15" s="87">
        <v>2.67</v>
      </c>
      <c r="J15" s="87">
        <v>2.1109</v>
      </c>
      <c r="K15" s="87">
        <v>2.0258157389635314</v>
      </c>
      <c r="L15" s="86">
        <v>1.2670832524603362</v>
      </c>
      <c r="M15" s="87">
        <v>0.31798758823250761</v>
      </c>
      <c r="N15" s="87">
        <v>0.2412675134968047</v>
      </c>
      <c r="O15" s="87">
        <v>0.11909647499344854</v>
      </c>
      <c r="P15" s="87">
        <v>0.35265527382158379</v>
      </c>
      <c r="Q15" s="86"/>
      <c r="R15" s="79"/>
      <c r="S15" s="86"/>
      <c r="T15" s="86"/>
      <c r="U15" s="86"/>
      <c r="V15" s="87"/>
      <c r="W15" s="87"/>
      <c r="X15" s="87"/>
      <c r="Y15" s="85"/>
      <c r="Z15" s="69">
        <v>39</v>
      </c>
      <c r="AA15" s="69">
        <v>1</v>
      </c>
      <c r="AB15" s="88" t="s">
        <v>214</v>
      </c>
    </row>
    <row r="16" spans="1:28" s="76" customFormat="1" ht="87.75" customHeight="1" x14ac:dyDescent="0.25">
      <c r="A16" s="79">
        <v>5</v>
      </c>
      <c r="B16" s="92" t="s">
        <v>218</v>
      </c>
      <c r="C16" s="93">
        <f>D15</f>
        <v>4.3499999999999996</v>
      </c>
      <c r="D16" s="93">
        <v>15.1</v>
      </c>
      <c r="E16" s="2">
        <f>D16-C16</f>
        <v>10.75</v>
      </c>
      <c r="F16" s="15" t="s">
        <v>271</v>
      </c>
      <c r="G16" s="89">
        <v>1</v>
      </c>
      <c r="H16" s="70">
        <v>32.6</v>
      </c>
      <c r="I16" s="71">
        <v>2.68</v>
      </c>
      <c r="J16" s="72">
        <v>2.1</v>
      </c>
      <c r="K16" s="71">
        <f t="shared" ref="K16" si="13">J16/(1+H16/100)</f>
        <v>1.5837104072398189</v>
      </c>
      <c r="L16" s="71">
        <f t="shared" ref="L16" si="14">K16+N16-1</f>
        <v>0.99277368812048361</v>
      </c>
      <c r="M16" s="71">
        <f t="shared" ref="M16" si="15">(I16-K16)/K16</f>
        <v>0.69222857142857164</v>
      </c>
      <c r="N16" s="71">
        <f t="shared" ref="N16" si="16">(I16-K16)/I16</f>
        <v>0.40906328088066463</v>
      </c>
      <c r="O16" s="71">
        <f t="shared" ref="O16" si="17">N16/K16</f>
        <v>0.25829424307036253</v>
      </c>
      <c r="P16" s="71">
        <f t="shared" ref="P16" si="18">H16/100*I16/M16</f>
        <v>1.2621264652468216</v>
      </c>
      <c r="Q16" s="101">
        <v>130</v>
      </c>
      <c r="R16" s="79"/>
      <c r="S16" s="86"/>
      <c r="T16" s="86"/>
      <c r="U16" s="86"/>
      <c r="V16" s="87"/>
      <c r="W16" s="87"/>
      <c r="X16" s="87"/>
      <c r="Y16" s="86"/>
      <c r="Z16" s="86"/>
      <c r="AA16" s="86"/>
      <c r="AB16" s="88" t="s">
        <v>270</v>
      </c>
    </row>
    <row r="17" spans="1:28" s="76" customFormat="1" ht="61.5" customHeight="1" x14ac:dyDescent="0.25">
      <c r="A17" s="79">
        <v>6</v>
      </c>
      <c r="B17" s="140" t="s">
        <v>221</v>
      </c>
      <c r="C17" s="91">
        <v>0</v>
      </c>
      <c r="D17" s="91">
        <v>2</v>
      </c>
      <c r="E17" s="91">
        <f>D17-C17</f>
        <v>2</v>
      </c>
      <c r="F17" s="15" t="s">
        <v>223</v>
      </c>
      <c r="G17" s="89">
        <v>3</v>
      </c>
      <c r="H17" s="86">
        <v>4.83</v>
      </c>
      <c r="I17" s="87">
        <v>2.67</v>
      </c>
      <c r="J17" s="87">
        <v>1.95</v>
      </c>
      <c r="K17" s="87">
        <v>1.8601545359152913</v>
      </c>
      <c r="L17" s="86">
        <v>1.1634674438121859</v>
      </c>
      <c r="M17" s="87">
        <v>0.43536461538461541</v>
      </c>
      <c r="N17" s="87">
        <v>0.30331290789689463</v>
      </c>
      <c r="O17" s="87">
        <v>0.16305790838375112</v>
      </c>
      <c r="P17" s="87">
        <v>0.29621378367204143</v>
      </c>
      <c r="Q17" s="86"/>
      <c r="R17" s="79"/>
      <c r="S17" s="86"/>
      <c r="T17" s="86"/>
      <c r="U17" s="85"/>
      <c r="V17" s="87"/>
      <c r="W17" s="87"/>
      <c r="X17" s="87"/>
      <c r="Y17" s="85"/>
      <c r="Z17" s="69">
        <v>39</v>
      </c>
      <c r="AA17" s="69">
        <v>1</v>
      </c>
      <c r="AB17" s="88" t="s">
        <v>214</v>
      </c>
    </row>
    <row r="18" spans="1:28" x14ac:dyDescent="0.25">
      <c r="A18" s="94"/>
      <c r="B18" s="95"/>
      <c r="C18" s="96"/>
      <c r="D18" s="96"/>
      <c r="E18" s="97"/>
      <c r="F18" s="8"/>
      <c r="G18" s="7"/>
      <c r="H18" s="98"/>
      <c r="I18" s="99"/>
      <c r="J18" s="99"/>
      <c r="K18" s="99"/>
      <c r="L18" s="98"/>
      <c r="M18" s="99"/>
      <c r="N18" s="99"/>
      <c r="O18" s="99"/>
      <c r="P18" s="99"/>
      <c r="Q18" s="98"/>
      <c r="R18" s="94"/>
      <c r="S18" s="98"/>
      <c r="T18" s="98" t="s">
        <v>215</v>
      </c>
      <c r="U18" s="100">
        <v>1</v>
      </c>
      <c r="V18" s="99">
        <v>2</v>
      </c>
      <c r="W18" s="98" t="s">
        <v>215</v>
      </c>
      <c r="X18" s="100">
        <v>1</v>
      </c>
      <c r="Y18" s="99">
        <v>2</v>
      </c>
      <c r="Z18" s="98"/>
      <c r="AA18" s="98"/>
      <c r="AB18" s="153"/>
    </row>
    <row r="19" spans="1:28" x14ac:dyDescent="0.25">
      <c r="A19" s="94"/>
      <c r="B19" s="7"/>
      <c r="C19" s="96"/>
      <c r="D19" s="96"/>
      <c r="E19" s="97"/>
      <c r="F19" s="8"/>
      <c r="G19" s="7"/>
      <c r="H19" s="98"/>
      <c r="I19" s="99"/>
      <c r="J19" s="99"/>
      <c r="K19" s="99"/>
      <c r="L19" s="98"/>
      <c r="M19" s="99"/>
      <c r="N19" s="99"/>
      <c r="O19" s="99"/>
      <c r="P19" s="99"/>
      <c r="Q19" s="98"/>
      <c r="R19" s="94"/>
      <c r="S19" s="98"/>
      <c r="T19" s="98"/>
      <c r="U19" s="100"/>
      <c r="V19" s="99"/>
      <c r="W19" s="98"/>
      <c r="X19" s="100"/>
      <c r="Y19" s="99"/>
      <c r="Z19" s="98"/>
      <c r="AA19" s="98"/>
      <c r="AB19" s="153"/>
    </row>
  </sheetData>
  <autoFilter ref="A4:AB19" xr:uid="{00000000-0009-0000-0000-000007000000}">
    <filterColumn colId="2" showButton="0"/>
    <filterColumn colId="8" showButton="0"/>
    <filterColumn colId="9" showButton="0"/>
    <filterColumn colId="10" showButton="0"/>
    <filterColumn colId="16" showButton="0"/>
    <filterColumn colId="18" showButton="0"/>
    <filterColumn colId="21" showButton="0"/>
    <filterColumn colId="22" showButton="0"/>
    <filterColumn colId="25" showButton="0"/>
  </autoFilter>
  <mergeCells count="38">
    <mergeCell ref="O4:O9"/>
    <mergeCell ref="P4:P9"/>
    <mergeCell ref="V10:X10"/>
    <mergeCell ref="A3:M3"/>
    <mergeCell ref="M4:M9"/>
    <mergeCell ref="W5:W9"/>
    <mergeCell ref="X5:X9"/>
    <mergeCell ref="AB4:AB9"/>
    <mergeCell ref="I5:I9"/>
    <mergeCell ref="J5:J9"/>
    <mergeCell ref="K5:K9"/>
    <mergeCell ref="L5:L9"/>
    <mergeCell ref="Q5:Q9"/>
    <mergeCell ref="R4:R9"/>
    <mergeCell ref="S4:T4"/>
    <mergeCell ref="U4:U9"/>
    <mergeCell ref="V4:X4"/>
    <mergeCell ref="Y4:Y9"/>
    <mergeCell ref="S5:S9"/>
    <mergeCell ref="T5:T9"/>
    <mergeCell ref="V5:V9"/>
    <mergeCell ref="I4:L4"/>
    <mergeCell ref="Z5:Z9"/>
    <mergeCell ref="A2:Q2"/>
    <mergeCell ref="Z2:AA2"/>
    <mergeCell ref="A4:A9"/>
    <mergeCell ref="B4:B7"/>
    <mergeCell ref="C4:D7"/>
    <mergeCell ref="E4:E9"/>
    <mergeCell ref="F4:F9"/>
    <mergeCell ref="G4:G9"/>
    <mergeCell ref="H4:H9"/>
    <mergeCell ref="Z4:AA4"/>
    <mergeCell ref="AA5:AA9"/>
    <mergeCell ref="B8:B9"/>
    <mergeCell ref="C8:C9"/>
    <mergeCell ref="D8:D9"/>
    <mergeCell ref="N4:N9"/>
  </mergeCells>
  <printOptions horizontalCentered="1"/>
  <pageMargins left="0.59055118110236227" right="0.19685039370078741" top="0.78740157480314965" bottom="0.19685039370078741" header="0.31496062992125984" footer="0.23622047244094491"/>
  <pageSetup paperSize="8" scale="86" orientation="landscape" verticalDpi="300" r:id="rId1"/>
  <headerFooter scaleWithDoc="0" alignWithMargins="0">
    <oddHeader>&amp;R&amp;14Приложение 1, лист&amp;P</oddHeader>
  </headerFooter>
  <rowBreaks count="1" manualBreakCount="1">
    <brk id="16539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689F-283F-4490-8691-024F4C8A216C}">
  <sheetPr>
    <tabColor rgb="FFFF3300"/>
  </sheetPr>
  <dimension ref="A1:AD132"/>
  <sheetViews>
    <sheetView view="pageBreakPreview" zoomScale="85" zoomScaleNormal="100" zoomScaleSheetLayoutView="85" workbookViewId="0">
      <selection activeCell="M43" sqref="M43"/>
    </sheetView>
  </sheetViews>
  <sheetFormatPr defaultRowHeight="15.75" x14ac:dyDescent="0.25"/>
  <cols>
    <col min="1" max="1" width="9.5703125" style="77" customWidth="1"/>
    <col min="2" max="2" width="23.7109375" style="77" customWidth="1"/>
    <col min="3" max="3" width="8.28515625" style="77" customWidth="1"/>
    <col min="4" max="4" width="8.7109375" style="77" customWidth="1"/>
    <col min="5" max="5" width="8.42578125" style="77" customWidth="1"/>
    <col min="6" max="6" width="9.85546875" style="77" customWidth="1"/>
    <col min="7" max="7" width="8.7109375" style="77" customWidth="1"/>
    <col min="8" max="8" width="10.5703125" style="77" customWidth="1"/>
    <col min="9" max="9" width="9.140625" style="77" customWidth="1"/>
    <col min="10" max="10" width="8.5703125" style="77" customWidth="1"/>
    <col min="11" max="11" width="9.28515625" style="77" customWidth="1"/>
    <col min="12" max="14" width="9.140625" style="77" customWidth="1"/>
    <col min="15" max="16" width="11.5703125" style="77" customWidth="1"/>
    <col min="17" max="17" width="8.7109375" style="107" customWidth="1"/>
    <col min="18" max="18" width="8" style="107" customWidth="1"/>
    <col min="19" max="19" width="8.85546875" style="77" hidden="1" customWidth="1"/>
    <col min="20" max="20" width="9.140625" style="77" hidden="1" customWidth="1"/>
    <col min="21" max="21" width="9.85546875" style="77" hidden="1" customWidth="1"/>
    <col min="22" max="22" width="11.140625" style="77" customWidth="1"/>
    <col min="23" max="23" width="26.28515625" style="77" customWidth="1"/>
    <col min="24" max="28" width="9.140625" style="77"/>
    <col min="29" max="29" width="13" style="77" customWidth="1"/>
    <col min="30" max="30" width="11.28515625" style="77" customWidth="1"/>
    <col min="31" max="16384" width="9.140625" style="77"/>
  </cols>
  <sheetData>
    <row r="1" spans="1:30" ht="1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Q1" s="126"/>
    </row>
    <row r="2" spans="1:30" ht="39.75" customHeight="1" x14ac:dyDescent="0.25">
      <c r="A2" s="251" t="s">
        <v>224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</row>
    <row r="3" spans="1:30" ht="28.5" customHeight="1" x14ac:dyDescent="0.25">
      <c r="A3" s="252" t="s">
        <v>216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</row>
    <row r="4" spans="1:30" ht="87" customHeight="1" x14ac:dyDescent="0.25">
      <c r="A4" s="168" t="s">
        <v>179</v>
      </c>
      <c r="B4" s="177" t="s">
        <v>180</v>
      </c>
      <c r="C4" s="171" t="s">
        <v>181</v>
      </c>
      <c r="D4" s="174"/>
      <c r="E4" s="177" t="s">
        <v>225</v>
      </c>
      <c r="F4" s="177" t="s">
        <v>184</v>
      </c>
      <c r="G4" s="182" t="s">
        <v>256</v>
      </c>
      <c r="H4" s="188"/>
      <c r="I4" s="188"/>
      <c r="J4" s="183"/>
      <c r="K4" s="184" t="s">
        <v>185</v>
      </c>
      <c r="L4" s="184" t="s">
        <v>186</v>
      </c>
      <c r="M4" s="184" t="s">
        <v>187</v>
      </c>
      <c r="N4" s="177" t="s">
        <v>188</v>
      </c>
      <c r="O4" s="182" t="s">
        <v>189</v>
      </c>
      <c r="P4" s="183"/>
      <c r="Q4" s="192" t="s">
        <v>272</v>
      </c>
      <c r="R4" s="193"/>
      <c r="S4" s="189" t="s">
        <v>226</v>
      </c>
      <c r="T4" s="189"/>
      <c r="U4" s="185" t="s">
        <v>227</v>
      </c>
      <c r="V4" s="177" t="s">
        <v>228</v>
      </c>
      <c r="W4" s="185" t="s">
        <v>193</v>
      </c>
    </row>
    <row r="5" spans="1:30" ht="98.25" customHeight="1" x14ac:dyDescent="0.25">
      <c r="A5" s="169"/>
      <c r="B5" s="178"/>
      <c r="C5" s="172"/>
      <c r="D5" s="175"/>
      <c r="E5" s="178"/>
      <c r="F5" s="178"/>
      <c r="G5" s="157" t="s">
        <v>194</v>
      </c>
      <c r="H5" s="157" t="s">
        <v>195</v>
      </c>
      <c r="I5" s="157" t="s">
        <v>196</v>
      </c>
      <c r="J5" s="157" t="s">
        <v>197</v>
      </c>
      <c r="K5" s="180"/>
      <c r="L5" s="180"/>
      <c r="M5" s="180"/>
      <c r="N5" s="178"/>
      <c r="O5" s="158" t="s">
        <v>198</v>
      </c>
      <c r="P5" s="158" t="s">
        <v>199</v>
      </c>
      <c r="Q5" s="128" t="s">
        <v>203</v>
      </c>
      <c r="R5" s="85" t="s">
        <v>204</v>
      </c>
      <c r="S5" s="162" t="s">
        <v>198</v>
      </c>
      <c r="T5" s="162" t="s">
        <v>199</v>
      </c>
      <c r="U5" s="185"/>
      <c r="V5" s="178"/>
      <c r="W5" s="185"/>
    </row>
    <row r="6" spans="1:30" ht="67.5" customHeight="1" x14ac:dyDescent="0.25">
      <c r="A6" s="159"/>
      <c r="B6" s="80"/>
      <c r="C6" s="80"/>
      <c r="D6" s="80"/>
      <c r="E6" s="80"/>
      <c r="F6" s="160" t="s">
        <v>207</v>
      </c>
      <c r="G6" s="159" t="s">
        <v>257</v>
      </c>
      <c r="H6" s="159" t="s">
        <v>208</v>
      </c>
      <c r="I6" s="81" t="s">
        <v>258</v>
      </c>
      <c r="J6" s="81" t="s">
        <v>259</v>
      </c>
      <c r="K6" s="81" t="s">
        <v>260</v>
      </c>
      <c r="L6" s="81" t="s">
        <v>261</v>
      </c>
      <c r="M6" s="81" t="s">
        <v>262</v>
      </c>
      <c r="N6" s="81" t="s">
        <v>273</v>
      </c>
      <c r="O6" s="159" t="s">
        <v>210</v>
      </c>
      <c r="P6" s="159" t="s">
        <v>264</v>
      </c>
      <c r="Q6" s="129" t="s">
        <v>265</v>
      </c>
      <c r="R6" s="129" t="s">
        <v>266</v>
      </c>
      <c r="S6" s="163" t="s">
        <v>229</v>
      </c>
      <c r="T6" s="163" t="s">
        <v>230</v>
      </c>
      <c r="U6" s="130" t="s">
        <v>255</v>
      </c>
      <c r="V6" s="179"/>
      <c r="W6" s="162"/>
    </row>
    <row r="7" spans="1:30" ht="24" customHeight="1" x14ac:dyDescent="0.25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  <c r="O7" s="159">
        <v>15</v>
      </c>
      <c r="P7" s="159">
        <v>16</v>
      </c>
      <c r="Q7" s="159">
        <v>17</v>
      </c>
      <c r="R7" s="159">
        <v>18</v>
      </c>
      <c r="S7" s="159">
        <v>21</v>
      </c>
      <c r="T7" s="159">
        <v>22</v>
      </c>
      <c r="U7" s="159">
        <v>23</v>
      </c>
      <c r="V7" s="159">
        <v>19</v>
      </c>
      <c r="W7" s="159">
        <v>20</v>
      </c>
    </row>
    <row r="8" spans="1:30" ht="20.100000000000001" customHeight="1" x14ac:dyDescent="0.25">
      <c r="A8" s="108" t="s">
        <v>231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253"/>
      <c r="M8" s="253"/>
      <c r="N8" s="253"/>
      <c r="O8" s="253"/>
      <c r="P8" s="253"/>
      <c r="Q8" s="254"/>
      <c r="R8" s="254"/>
      <c r="S8" s="253"/>
      <c r="T8" s="253"/>
      <c r="U8" s="253"/>
      <c r="V8" s="253"/>
      <c r="W8" s="253"/>
    </row>
    <row r="9" spans="1:30" ht="40.5" customHeight="1" x14ac:dyDescent="0.25">
      <c r="A9" s="166" t="s">
        <v>247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pans="1:30" ht="24.95" customHeight="1" x14ac:dyDescent="0.25">
      <c r="A10" s="159">
        <v>1</v>
      </c>
      <c r="B10" s="92" t="s">
        <v>217</v>
      </c>
      <c r="C10" s="93">
        <v>0</v>
      </c>
      <c r="D10" s="131">
        <v>4.2</v>
      </c>
      <c r="E10" s="255">
        <v>4.2</v>
      </c>
      <c r="F10" s="70">
        <v>17.399999999999999</v>
      </c>
      <c r="G10" s="71">
        <v>2.68</v>
      </c>
      <c r="H10" s="72">
        <v>2.1080000000000001</v>
      </c>
      <c r="I10" s="71">
        <v>1.7955706984667805</v>
      </c>
      <c r="J10" s="71">
        <v>1.1255816318746983</v>
      </c>
      <c r="K10" s="71">
        <v>0.49256166982922184</v>
      </c>
      <c r="L10" s="71">
        <v>0.33001093340791776</v>
      </c>
      <c r="M10" s="71">
        <v>0.18379166784672457</v>
      </c>
      <c r="N10" s="71">
        <v>0.9467240927652365</v>
      </c>
      <c r="O10" s="70">
        <v>130</v>
      </c>
      <c r="P10" s="73"/>
      <c r="Q10" s="85">
        <v>42</v>
      </c>
      <c r="R10" s="85">
        <v>1</v>
      </c>
      <c r="S10" s="88" t="s">
        <v>211</v>
      </c>
      <c r="T10" s="86"/>
      <c r="U10" s="159"/>
      <c r="V10" s="109">
        <v>0.6</v>
      </c>
      <c r="W10" s="132" t="s">
        <v>15</v>
      </c>
      <c r="X10" s="110">
        <v>1.5</v>
      </c>
      <c r="Y10" s="111">
        <v>1.44</v>
      </c>
      <c r="Z10" s="112" t="s">
        <v>232</v>
      </c>
      <c r="AA10" s="113">
        <v>2</v>
      </c>
      <c r="AB10" s="114">
        <v>6.4230769230769234</v>
      </c>
      <c r="AC10" s="133">
        <v>2.1728634615384617</v>
      </c>
      <c r="AD10" s="134">
        <v>22.59314511538463</v>
      </c>
    </row>
    <row r="11" spans="1:30" ht="24.95" customHeight="1" x14ac:dyDescent="0.25">
      <c r="A11" s="159">
        <v>2</v>
      </c>
      <c r="B11" s="92" t="s">
        <v>217</v>
      </c>
      <c r="C11" s="93">
        <v>7.1</v>
      </c>
      <c r="D11" s="255">
        <v>15.6</v>
      </c>
      <c r="E11" s="255">
        <v>8.5</v>
      </c>
      <c r="F11" s="70">
        <v>19.8</v>
      </c>
      <c r="G11" s="71">
        <v>2.68</v>
      </c>
      <c r="H11" s="72">
        <v>2.0299999999999998</v>
      </c>
      <c r="I11" s="71">
        <v>1.69449081803005</v>
      </c>
      <c r="J11" s="71">
        <v>1.0622181247352551</v>
      </c>
      <c r="K11" s="71">
        <v>0.5815960591133007</v>
      </c>
      <c r="L11" s="71">
        <v>0.36772730670520526</v>
      </c>
      <c r="M11" s="71">
        <v>0.21701345489302262</v>
      </c>
      <c r="N11" s="71">
        <v>0.91238582463748463</v>
      </c>
      <c r="O11" s="75"/>
      <c r="P11" s="75"/>
      <c r="Q11" s="90">
        <v>42</v>
      </c>
      <c r="R11" s="85">
        <v>1</v>
      </c>
      <c r="S11" s="88" t="s">
        <v>212</v>
      </c>
      <c r="T11" s="86"/>
      <c r="U11" s="159"/>
      <c r="V11" s="109"/>
      <c r="W11" s="132" t="s">
        <v>15</v>
      </c>
      <c r="X11" s="110">
        <v>0.5</v>
      </c>
      <c r="Y11" s="111">
        <v>0.32999999999999996</v>
      </c>
      <c r="Z11" s="112" t="s">
        <v>232</v>
      </c>
      <c r="AA11" s="113">
        <v>2</v>
      </c>
      <c r="AB11" s="134">
        <v>6.795454545454545</v>
      </c>
      <c r="AC11" s="133">
        <v>2.2252840909090907</v>
      </c>
      <c r="AD11" s="134">
        <v>43.401062499999995</v>
      </c>
    </row>
    <row r="12" spans="1:30" ht="24.95" customHeight="1" x14ac:dyDescent="0.25">
      <c r="A12" s="160">
        <v>2</v>
      </c>
      <c r="B12" s="92" t="s">
        <v>218</v>
      </c>
      <c r="C12" s="93">
        <v>4.3499999999999996</v>
      </c>
      <c r="D12" s="93">
        <v>15.1</v>
      </c>
      <c r="E12" s="256">
        <v>10.75</v>
      </c>
      <c r="F12" s="70">
        <v>32.6</v>
      </c>
      <c r="G12" s="71">
        <v>2.68</v>
      </c>
      <c r="H12" s="72">
        <v>2.1</v>
      </c>
      <c r="I12" s="71">
        <v>1.5837104072398189</v>
      </c>
      <c r="J12" s="71">
        <v>0.99277368812048361</v>
      </c>
      <c r="K12" s="71">
        <v>0.69222857142857164</v>
      </c>
      <c r="L12" s="71">
        <v>0.40906328088066463</v>
      </c>
      <c r="M12" s="71">
        <v>0.25829424307036253</v>
      </c>
      <c r="N12" s="71">
        <v>1.2621264652468216</v>
      </c>
      <c r="O12" s="101">
        <v>130</v>
      </c>
      <c r="P12" s="159"/>
      <c r="Q12" s="86"/>
      <c r="R12" s="86"/>
      <c r="S12" s="88" t="s">
        <v>213</v>
      </c>
      <c r="T12" s="86"/>
      <c r="U12" s="159"/>
      <c r="V12" s="109"/>
      <c r="W12" s="132" t="s">
        <v>15</v>
      </c>
      <c r="X12" s="110"/>
      <c r="Y12" s="111"/>
      <c r="Z12" s="112"/>
      <c r="AA12" s="113"/>
      <c r="AB12" s="134"/>
      <c r="AC12" s="133"/>
      <c r="AD12" s="134"/>
    </row>
    <row r="13" spans="1:30" ht="21" customHeight="1" x14ac:dyDescent="0.25">
      <c r="A13" s="257" t="s">
        <v>233</v>
      </c>
      <c r="B13" s="258"/>
      <c r="C13" s="258"/>
      <c r="D13" s="259"/>
      <c r="E13" s="260">
        <f>MAX(E10:E12)</f>
        <v>10.75</v>
      </c>
      <c r="F13" s="260">
        <f t="shared" ref="F13:U13" si="0">MAX(F10:F12)</f>
        <v>32.6</v>
      </c>
      <c r="G13" s="260">
        <f t="shared" si="0"/>
        <v>2.68</v>
      </c>
      <c r="H13" s="260">
        <f t="shared" si="0"/>
        <v>2.1080000000000001</v>
      </c>
      <c r="I13" s="260">
        <f t="shared" si="0"/>
        <v>1.7955706984667805</v>
      </c>
      <c r="J13" s="260">
        <f t="shared" si="0"/>
        <v>1.1255816318746983</v>
      </c>
      <c r="K13" s="260">
        <f t="shared" si="0"/>
        <v>0.69222857142857164</v>
      </c>
      <c r="L13" s="260">
        <f t="shared" si="0"/>
        <v>0.40906328088066463</v>
      </c>
      <c r="M13" s="260">
        <f t="shared" si="0"/>
        <v>0.25829424307036253</v>
      </c>
      <c r="N13" s="260">
        <f t="shared" si="0"/>
        <v>1.2621264652468216</v>
      </c>
      <c r="O13" s="260">
        <f t="shared" si="0"/>
        <v>130</v>
      </c>
      <c r="P13" s="260"/>
      <c r="Q13" s="260">
        <f t="shared" si="0"/>
        <v>42</v>
      </c>
      <c r="R13" s="260">
        <f t="shared" si="0"/>
        <v>1</v>
      </c>
      <c r="S13" s="260">
        <f t="shared" si="0"/>
        <v>0</v>
      </c>
      <c r="T13" s="260">
        <f t="shared" si="0"/>
        <v>0</v>
      </c>
      <c r="U13" s="260">
        <f t="shared" si="0"/>
        <v>0</v>
      </c>
      <c r="V13" s="260"/>
      <c r="W13" s="261"/>
    </row>
    <row r="14" spans="1:30" ht="21" customHeight="1" x14ac:dyDescent="0.25">
      <c r="A14" s="257" t="s">
        <v>234</v>
      </c>
      <c r="B14" s="258"/>
      <c r="C14" s="258"/>
      <c r="D14" s="259"/>
      <c r="E14" s="262">
        <f>MIN(E10:E12)</f>
        <v>4.2</v>
      </c>
      <c r="F14" s="262">
        <f t="shared" ref="F14:V14" si="1">MIN(F10:F12)</f>
        <v>17.399999999999999</v>
      </c>
      <c r="G14" s="262">
        <f t="shared" si="1"/>
        <v>2.68</v>
      </c>
      <c r="H14" s="262">
        <f t="shared" si="1"/>
        <v>2.0299999999999998</v>
      </c>
      <c r="I14" s="262">
        <f t="shared" si="1"/>
        <v>1.5837104072398189</v>
      </c>
      <c r="J14" s="262">
        <f t="shared" si="1"/>
        <v>0.99277368812048361</v>
      </c>
      <c r="K14" s="262">
        <f t="shared" si="1"/>
        <v>0.49256166982922184</v>
      </c>
      <c r="L14" s="262">
        <f t="shared" si="1"/>
        <v>0.33001093340791776</v>
      </c>
      <c r="M14" s="262">
        <f t="shared" si="1"/>
        <v>0.18379166784672457</v>
      </c>
      <c r="N14" s="262">
        <f t="shared" si="1"/>
        <v>0.91238582463748463</v>
      </c>
      <c r="O14" s="262">
        <f t="shared" si="1"/>
        <v>130</v>
      </c>
      <c r="P14" s="262"/>
      <c r="Q14" s="262">
        <f t="shared" si="1"/>
        <v>42</v>
      </c>
      <c r="R14" s="262">
        <f t="shared" si="1"/>
        <v>1</v>
      </c>
      <c r="S14" s="262">
        <f t="shared" si="1"/>
        <v>0</v>
      </c>
      <c r="T14" s="262">
        <f t="shared" si="1"/>
        <v>0</v>
      </c>
      <c r="U14" s="262">
        <f t="shared" si="1"/>
        <v>0</v>
      </c>
      <c r="V14" s="262">
        <f t="shared" si="1"/>
        <v>0.6</v>
      </c>
      <c r="W14" s="261"/>
    </row>
    <row r="15" spans="1:30" ht="21" customHeight="1" x14ac:dyDescent="0.25">
      <c r="A15" s="257" t="s">
        <v>235</v>
      </c>
      <c r="B15" s="258"/>
      <c r="C15" s="258"/>
      <c r="D15" s="259"/>
      <c r="E15" s="262">
        <f>AVERAGE(E10:E12)</f>
        <v>7.8166666666666664</v>
      </c>
      <c r="F15" s="262">
        <f t="shared" ref="F15:O15" si="2">AVERAGE(F10:F12)</f>
        <v>23.266666666666669</v>
      </c>
      <c r="G15" s="262">
        <f t="shared" si="2"/>
        <v>2.68</v>
      </c>
      <c r="H15" s="263">
        <f t="shared" si="2"/>
        <v>2.079333333333333</v>
      </c>
      <c r="I15" s="262">
        <f t="shared" si="2"/>
        <v>1.6912573079122166</v>
      </c>
      <c r="J15" s="262">
        <f t="shared" si="2"/>
        <v>1.0601911482434792</v>
      </c>
      <c r="K15" s="262">
        <f t="shared" si="2"/>
        <v>0.58879543345703145</v>
      </c>
      <c r="L15" s="262">
        <f t="shared" si="2"/>
        <v>0.36893384033126253</v>
      </c>
      <c r="M15" s="262">
        <f t="shared" si="2"/>
        <v>0.21969978860336992</v>
      </c>
      <c r="N15" s="262">
        <f t="shared" si="2"/>
        <v>1.0404121275498477</v>
      </c>
      <c r="O15" s="262">
        <f t="shared" si="2"/>
        <v>130</v>
      </c>
      <c r="P15" s="264">
        <v>50</v>
      </c>
      <c r="Q15" s="264">
        <f>AVERAGE(Q10:Q11)</f>
        <v>42</v>
      </c>
      <c r="R15" s="264">
        <f>AVERAGE(R10:R11)</f>
        <v>1</v>
      </c>
      <c r="S15" s="261"/>
      <c r="T15" s="261"/>
      <c r="U15" s="261"/>
      <c r="V15" s="261">
        <v>0.6</v>
      </c>
      <c r="W15" s="261"/>
    </row>
    <row r="16" spans="1:30" ht="36.950000000000003" customHeight="1" x14ac:dyDescent="0.25">
      <c r="A16" s="265" t="s">
        <v>236</v>
      </c>
      <c r="B16" s="266"/>
      <c r="C16" s="266"/>
      <c r="D16" s="266"/>
      <c r="E16" s="267"/>
      <c r="F16" s="262"/>
      <c r="G16" s="263"/>
      <c r="H16" s="263">
        <f>H15</f>
        <v>2.079333333333333</v>
      </c>
      <c r="I16" s="263"/>
      <c r="J16" s="263"/>
      <c r="K16" s="263"/>
      <c r="L16" s="263"/>
      <c r="M16" s="263"/>
      <c r="N16" s="263"/>
      <c r="O16" s="263"/>
      <c r="P16" s="263"/>
      <c r="Q16" s="264">
        <f>Q15/1.1</f>
        <v>38.18181818181818</v>
      </c>
      <c r="R16" s="262">
        <f>R15/1.25</f>
        <v>0.8</v>
      </c>
      <c r="S16" s="263"/>
      <c r="T16" s="263"/>
      <c r="U16" s="263"/>
      <c r="V16" s="263"/>
      <c r="W16" s="268"/>
    </row>
    <row r="17" spans="1:29" ht="36.950000000000003" customHeight="1" x14ac:dyDescent="0.25">
      <c r="A17" s="265" t="s">
        <v>237</v>
      </c>
      <c r="B17" s="266"/>
      <c r="C17" s="266"/>
      <c r="D17" s="266"/>
      <c r="E17" s="267"/>
      <c r="F17" s="262"/>
      <c r="G17" s="115"/>
      <c r="H17" s="263">
        <f>H16</f>
        <v>2.079333333333333</v>
      </c>
      <c r="I17" s="262"/>
      <c r="J17" s="115"/>
      <c r="K17" s="262"/>
      <c r="L17" s="262"/>
      <c r="M17" s="262"/>
      <c r="N17" s="262"/>
      <c r="O17" s="262"/>
      <c r="P17" s="269"/>
      <c r="Q17" s="264">
        <f>Q15/1.15</f>
        <v>36.521739130434788</v>
      </c>
      <c r="R17" s="262">
        <f>R15/1.5</f>
        <v>0.66666666666666663</v>
      </c>
      <c r="S17" s="115"/>
      <c r="T17" s="115"/>
      <c r="U17" s="115"/>
      <c r="V17" s="115"/>
      <c r="W17" s="268"/>
    </row>
    <row r="18" spans="1:29" ht="18.75" customHeight="1" x14ac:dyDescent="0.25">
      <c r="A18" s="270"/>
      <c r="B18" s="270"/>
      <c r="C18" s="270"/>
      <c r="D18" s="270"/>
      <c r="E18" s="270"/>
      <c r="F18" s="271"/>
      <c r="H18" s="272"/>
      <c r="I18" s="271"/>
      <c r="J18" s="271"/>
      <c r="K18" s="271"/>
      <c r="L18" s="271"/>
      <c r="M18" s="271"/>
      <c r="N18" s="271"/>
      <c r="O18" s="271"/>
      <c r="P18" s="273"/>
      <c r="Q18" s="274"/>
      <c r="R18" s="274"/>
      <c r="S18" s="274"/>
      <c r="T18" s="274"/>
      <c r="U18" s="274"/>
      <c r="V18" s="274"/>
      <c r="W18" s="275"/>
    </row>
    <row r="19" spans="1:29" ht="20.100000000000001" customHeight="1" x14ac:dyDescent="0.25">
      <c r="A19" s="108" t="s">
        <v>238</v>
      </c>
      <c r="B19" s="108"/>
      <c r="C19" s="108"/>
      <c r="D19" s="108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100"/>
      <c r="R19" s="100"/>
      <c r="S19" s="94"/>
      <c r="T19" s="94"/>
      <c r="U19" s="94"/>
      <c r="V19" s="94"/>
      <c r="W19" s="94"/>
    </row>
    <row r="20" spans="1:29" ht="38.25" customHeight="1" x14ac:dyDescent="0.25">
      <c r="A20" s="166" t="s">
        <v>248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</row>
    <row r="21" spans="1:29" ht="9.9499999999999993" customHeight="1" x14ac:dyDescent="0.25">
      <c r="A21" s="108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100"/>
      <c r="R21" s="100"/>
      <c r="S21" s="94"/>
      <c r="T21" s="94"/>
      <c r="U21" s="94"/>
      <c r="V21" s="94"/>
      <c r="W21" s="94"/>
    </row>
    <row r="22" spans="1:29" ht="24.95" customHeight="1" x14ac:dyDescent="0.25">
      <c r="A22" s="159">
        <v>1</v>
      </c>
      <c r="B22" s="92" t="s">
        <v>217</v>
      </c>
      <c r="C22" s="93">
        <f>D21</f>
        <v>0</v>
      </c>
      <c r="D22" s="131">
        <v>7.1</v>
      </c>
      <c r="E22" s="255">
        <f t="shared" ref="E22" si="3">D22-C22</f>
        <v>7.1</v>
      </c>
      <c r="F22" s="93">
        <v>3.79</v>
      </c>
      <c r="G22" s="87">
        <v>2.69</v>
      </c>
      <c r="H22" s="87">
        <v>2.25</v>
      </c>
      <c r="I22" s="87">
        <f>H22/(1+F22/100)</f>
        <v>2.1678389054822236</v>
      </c>
      <c r="J22" s="86">
        <f>I22+L22-1</f>
        <v>1.3619508365297239</v>
      </c>
      <c r="K22" s="87">
        <f>(G22-I22)/I22</f>
        <v>0.24086711111111117</v>
      </c>
      <c r="L22" s="87">
        <f>(G22-I22)/G22</f>
        <v>0.19411193104750052</v>
      </c>
      <c r="M22" s="87">
        <f>L22/I22</f>
        <v>8.9541676992978131E-2</v>
      </c>
      <c r="N22" s="87">
        <f>F22/100*G22/K22</f>
        <v>0.42326658683165075</v>
      </c>
      <c r="O22" s="86"/>
      <c r="P22" s="86"/>
      <c r="Q22" s="66">
        <v>40</v>
      </c>
      <c r="R22" s="116">
        <v>1</v>
      </c>
      <c r="S22" s="86"/>
      <c r="T22" s="86"/>
      <c r="U22" s="159"/>
      <c r="V22" s="161"/>
      <c r="W22" s="139" t="s">
        <v>239</v>
      </c>
      <c r="X22" s="77">
        <v>2.2400000000000002</v>
      </c>
      <c r="Y22" s="77" t="s">
        <v>240</v>
      </c>
      <c r="Z22" s="77">
        <v>3</v>
      </c>
      <c r="AA22" s="77">
        <v>1.7230025000000002</v>
      </c>
      <c r="AB22" s="77">
        <v>1.7230025000000002</v>
      </c>
      <c r="AC22" s="77">
        <v>7.9657023500000008</v>
      </c>
    </row>
    <row r="23" spans="1:29" ht="24.95" customHeight="1" x14ac:dyDescent="0.25">
      <c r="A23" s="257" t="s">
        <v>233</v>
      </c>
      <c r="B23" s="258"/>
      <c r="C23" s="258"/>
      <c r="D23" s="259"/>
      <c r="E23" s="260">
        <f t="shared" ref="E23:N23" si="4">MAX(E22:E22)</f>
        <v>7.1</v>
      </c>
      <c r="F23" s="260">
        <f t="shared" si="4"/>
        <v>3.79</v>
      </c>
      <c r="G23" s="260">
        <f t="shared" si="4"/>
        <v>2.69</v>
      </c>
      <c r="H23" s="268">
        <f t="shared" si="4"/>
        <v>2.25</v>
      </c>
      <c r="I23" s="268">
        <f t="shared" si="4"/>
        <v>2.1678389054822236</v>
      </c>
      <c r="J23" s="268">
        <f t="shared" si="4"/>
        <v>1.3619508365297239</v>
      </c>
      <c r="K23" s="268">
        <f t="shared" si="4"/>
        <v>0.24086711111111117</v>
      </c>
      <c r="L23" s="268">
        <f t="shared" si="4"/>
        <v>0.19411193104750052</v>
      </c>
      <c r="M23" s="268">
        <f t="shared" si="4"/>
        <v>8.9541676992978131E-2</v>
      </c>
      <c r="N23" s="268">
        <f t="shared" si="4"/>
        <v>0.42326658683165075</v>
      </c>
      <c r="O23" s="86"/>
      <c r="P23" s="159"/>
      <c r="Q23" s="260">
        <f>MAX(Q22:Q22)</f>
        <v>40</v>
      </c>
      <c r="R23" s="260">
        <f>MAX(R13:R22)</f>
        <v>1</v>
      </c>
      <c r="S23" s="260"/>
      <c r="T23" s="260"/>
      <c r="U23" s="260"/>
      <c r="V23" s="260"/>
      <c r="W23" s="263"/>
    </row>
    <row r="24" spans="1:29" ht="24.95" customHeight="1" x14ac:dyDescent="0.25">
      <c r="A24" s="257" t="s">
        <v>234</v>
      </c>
      <c r="B24" s="258"/>
      <c r="C24" s="258"/>
      <c r="D24" s="259"/>
      <c r="E24" s="262">
        <f t="shared" ref="E24:N24" si="5">MIN(E22:E22)</f>
        <v>7.1</v>
      </c>
      <c r="F24" s="262">
        <f t="shared" si="5"/>
        <v>3.79</v>
      </c>
      <c r="G24" s="262">
        <f t="shared" si="5"/>
        <v>2.69</v>
      </c>
      <c r="H24" s="263">
        <f t="shared" si="5"/>
        <v>2.25</v>
      </c>
      <c r="I24" s="263">
        <f t="shared" si="5"/>
        <v>2.1678389054822236</v>
      </c>
      <c r="J24" s="263">
        <f t="shared" si="5"/>
        <v>1.3619508365297239</v>
      </c>
      <c r="K24" s="263">
        <f t="shared" si="5"/>
        <v>0.24086711111111117</v>
      </c>
      <c r="L24" s="263">
        <f t="shared" si="5"/>
        <v>0.19411193104750052</v>
      </c>
      <c r="M24" s="263">
        <f t="shared" si="5"/>
        <v>8.9541676992978131E-2</v>
      </c>
      <c r="N24" s="263">
        <f t="shared" si="5"/>
        <v>0.42326658683165075</v>
      </c>
      <c r="O24" s="262"/>
      <c r="P24" s="262"/>
      <c r="Q24" s="262">
        <f>MIN(Q13:Q22)</f>
        <v>36.521739130434788</v>
      </c>
      <c r="R24" s="262">
        <f>MIN(R22)</f>
        <v>1</v>
      </c>
      <c r="S24" s="260"/>
      <c r="T24" s="260"/>
      <c r="U24" s="260"/>
      <c r="V24" s="260"/>
      <c r="W24" s="263"/>
    </row>
    <row r="25" spans="1:29" ht="24.95" customHeight="1" x14ac:dyDescent="0.25">
      <c r="A25" s="257" t="s">
        <v>235</v>
      </c>
      <c r="B25" s="258"/>
      <c r="C25" s="258"/>
      <c r="D25" s="259"/>
      <c r="E25" s="262">
        <f t="shared" ref="E25:N25" si="6">AVERAGE(E22:E22)</f>
        <v>7.1</v>
      </c>
      <c r="F25" s="262">
        <f t="shared" si="6"/>
        <v>3.79</v>
      </c>
      <c r="G25" s="262">
        <f t="shared" si="6"/>
        <v>2.69</v>
      </c>
      <c r="H25" s="263">
        <f t="shared" si="6"/>
        <v>2.25</v>
      </c>
      <c r="I25" s="263">
        <f t="shared" si="6"/>
        <v>2.1678389054822236</v>
      </c>
      <c r="J25" s="263">
        <f t="shared" si="6"/>
        <v>1.3619508365297239</v>
      </c>
      <c r="K25" s="263">
        <f t="shared" si="6"/>
        <v>0.24086711111111117</v>
      </c>
      <c r="L25" s="263">
        <f t="shared" si="6"/>
        <v>0.19411193104750052</v>
      </c>
      <c r="M25" s="263">
        <f t="shared" si="6"/>
        <v>8.9541676992978131E-2</v>
      </c>
      <c r="N25" s="263">
        <f t="shared" si="6"/>
        <v>0.42326658683165075</v>
      </c>
      <c r="O25" s="264"/>
      <c r="P25" s="264">
        <v>50</v>
      </c>
      <c r="Q25" s="262">
        <f>AVERAGE(Q22:Q22)</f>
        <v>40</v>
      </c>
      <c r="R25" s="262">
        <f>AVERAGE(R22:R22)</f>
        <v>1</v>
      </c>
      <c r="S25" s="260"/>
      <c r="T25" s="260"/>
      <c r="U25" s="260"/>
      <c r="V25" s="260">
        <v>0.4</v>
      </c>
      <c r="W25" s="263"/>
    </row>
    <row r="26" spans="1:29" ht="36.950000000000003" customHeight="1" x14ac:dyDescent="0.25">
      <c r="A26" s="276" t="s">
        <v>236</v>
      </c>
      <c r="B26" s="276"/>
      <c r="C26" s="276"/>
      <c r="D26" s="276"/>
      <c r="E26" s="276"/>
      <c r="F26" s="86"/>
      <c r="G26" s="87"/>
      <c r="H26" s="263">
        <f>H25</f>
        <v>2.25</v>
      </c>
      <c r="I26" s="86"/>
      <c r="J26" s="86"/>
      <c r="K26" s="87"/>
      <c r="L26" s="87"/>
      <c r="M26" s="87"/>
      <c r="N26" s="87"/>
      <c r="O26" s="86"/>
      <c r="P26" s="86"/>
      <c r="Q26" s="262">
        <f>Q25/1.1</f>
        <v>36.36363636363636</v>
      </c>
      <c r="R26" s="262">
        <f>R25/1.25</f>
        <v>0.8</v>
      </c>
      <c r="S26" s="261"/>
      <c r="T26" s="261"/>
      <c r="U26" s="261"/>
      <c r="V26" s="261"/>
      <c r="W26" s="260"/>
    </row>
    <row r="27" spans="1:29" ht="36.950000000000003" customHeight="1" x14ac:dyDescent="0.25">
      <c r="A27" s="276" t="s">
        <v>237</v>
      </c>
      <c r="B27" s="276"/>
      <c r="C27" s="276"/>
      <c r="D27" s="276"/>
      <c r="E27" s="276"/>
      <c r="F27" s="262"/>
      <c r="G27" s="115"/>
      <c r="H27" s="263">
        <f>H26</f>
        <v>2.25</v>
      </c>
      <c r="I27" s="262"/>
      <c r="J27" s="262"/>
      <c r="K27" s="262"/>
      <c r="L27" s="262"/>
      <c r="M27" s="262"/>
      <c r="N27" s="262"/>
      <c r="O27" s="262"/>
      <c r="P27" s="269"/>
      <c r="Q27" s="262">
        <f>Q25/1.15</f>
        <v>34.782608695652179</v>
      </c>
      <c r="R27" s="262">
        <f>R25/1.5</f>
        <v>0.66666666666666663</v>
      </c>
      <c r="S27" s="261"/>
      <c r="T27" s="261"/>
      <c r="U27" s="261"/>
      <c r="V27" s="261"/>
      <c r="W27" s="260"/>
    </row>
    <row r="28" spans="1:29" ht="11.25" customHeight="1" x14ac:dyDescent="0.25">
      <c r="A28" s="270"/>
      <c r="B28" s="270"/>
      <c r="C28" s="270"/>
      <c r="D28" s="270"/>
      <c r="E28" s="270"/>
      <c r="F28" s="271"/>
      <c r="H28" s="272"/>
      <c r="I28" s="271"/>
      <c r="J28" s="271"/>
      <c r="K28" s="271"/>
      <c r="L28" s="271"/>
      <c r="M28" s="271"/>
      <c r="N28" s="271"/>
      <c r="O28" s="271"/>
      <c r="P28" s="273"/>
      <c r="Q28" s="274"/>
      <c r="R28" s="274"/>
      <c r="S28" s="274"/>
      <c r="T28" s="274"/>
      <c r="U28" s="274"/>
      <c r="V28" s="274"/>
      <c r="W28" s="275"/>
    </row>
    <row r="29" spans="1:29" ht="20.100000000000001" customHeight="1" x14ac:dyDescent="0.25">
      <c r="A29" s="108" t="s">
        <v>241</v>
      </c>
      <c r="B29" s="108"/>
      <c r="C29" s="108"/>
      <c r="D29" s="108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100"/>
      <c r="R29" s="100"/>
      <c r="S29" s="94"/>
      <c r="T29" s="94"/>
      <c r="U29" s="94"/>
      <c r="V29" s="94"/>
      <c r="W29" s="94"/>
    </row>
    <row r="30" spans="1:29" ht="20.100000000000001" customHeight="1" x14ac:dyDescent="0.25">
      <c r="A30" s="108" t="s">
        <v>249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100"/>
      <c r="R30" s="100"/>
      <c r="S30" s="94"/>
      <c r="T30" s="94"/>
      <c r="U30" s="94"/>
      <c r="V30" s="94"/>
      <c r="W30" s="94"/>
    </row>
    <row r="31" spans="1:29" ht="9.9499999999999993" customHeight="1" x14ac:dyDescent="0.25">
      <c r="A31" s="108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00"/>
      <c r="R31" s="100"/>
      <c r="S31" s="94"/>
      <c r="T31" s="94"/>
      <c r="U31" s="94"/>
      <c r="V31" s="94"/>
      <c r="W31" s="94"/>
    </row>
    <row r="32" spans="1:29" ht="24.95" customHeight="1" x14ac:dyDescent="0.25">
      <c r="A32" s="159">
        <v>4</v>
      </c>
      <c r="B32" s="92" t="s">
        <v>218</v>
      </c>
      <c r="C32" s="93">
        <v>0</v>
      </c>
      <c r="D32" s="132">
        <v>4.3499999999999996</v>
      </c>
      <c r="E32" s="256">
        <v>4.3499999999999996</v>
      </c>
      <c r="F32" s="86">
        <v>4.2</v>
      </c>
      <c r="G32" s="87">
        <v>2.67</v>
      </c>
      <c r="H32" s="87">
        <v>2.1109</v>
      </c>
      <c r="I32" s="87">
        <v>2.0258157389635314</v>
      </c>
      <c r="J32" s="86">
        <v>1.2670832524603362</v>
      </c>
      <c r="K32" s="87">
        <v>0.31798758823250761</v>
      </c>
      <c r="L32" s="87">
        <v>0.2412675134968047</v>
      </c>
      <c r="M32" s="87">
        <v>0.11909647499344854</v>
      </c>
      <c r="N32" s="87">
        <v>0.35265527382158379</v>
      </c>
      <c r="O32" s="87"/>
      <c r="P32" s="87"/>
      <c r="Q32" s="85">
        <v>39</v>
      </c>
      <c r="R32" s="85">
        <v>1</v>
      </c>
      <c r="S32" s="86"/>
      <c r="T32" s="86"/>
      <c r="U32" s="159"/>
      <c r="V32" s="161"/>
      <c r="W32" s="17" t="s">
        <v>242</v>
      </c>
      <c r="X32" s="77">
        <v>2.2400000000000002</v>
      </c>
      <c r="Y32" s="77" t="s">
        <v>240</v>
      </c>
      <c r="Z32" s="77">
        <v>3</v>
      </c>
      <c r="AA32" s="77">
        <v>1.7230025000000002</v>
      </c>
      <c r="AB32" s="77">
        <v>1.7230025000000002</v>
      </c>
      <c r="AC32" s="77">
        <v>7.9657023500000008</v>
      </c>
    </row>
    <row r="33" spans="1:29" ht="24.95" customHeight="1" x14ac:dyDescent="0.25">
      <c r="A33" s="159">
        <v>6</v>
      </c>
      <c r="B33" s="140" t="s">
        <v>221</v>
      </c>
      <c r="C33" s="91">
        <v>0</v>
      </c>
      <c r="D33" s="91">
        <v>2</v>
      </c>
      <c r="E33" s="91">
        <v>2</v>
      </c>
      <c r="F33" s="86">
        <v>4.83</v>
      </c>
      <c r="G33" s="87">
        <v>2.67</v>
      </c>
      <c r="H33" s="87">
        <v>1.95</v>
      </c>
      <c r="I33" s="87">
        <v>1.8601545359152913</v>
      </c>
      <c r="J33" s="86">
        <v>1.1634674438121859</v>
      </c>
      <c r="K33" s="87">
        <v>0.43536461538461541</v>
      </c>
      <c r="L33" s="87">
        <v>0.30331290789689463</v>
      </c>
      <c r="M33" s="87">
        <v>0.16305790838375112</v>
      </c>
      <c r="N33" s="87">
        <v>0.29621378367204143</v>
      </c>
      <c r="O33" s="87"/>
      <c r="P33" s="87"/>
      <c r="Q33" s="85">
        <v>39</v>
      </c>
      <c r="R33" s="85">
        <v>1</v>
      </c>
      <c r="S33" s="86"/>
      <c r="T33" s="86"/>
      <c r="U33" s="159"/>
      <c r="V33" s="161"/>
      <c r="W33" s="17" t="s">
        <v>242</v>
      </c>
      <c r="X33" s="77">
        <v>1.2000000000000002</v>
      </c>
      <c r="Y33" s="77" t="s">
        <v>240</v>
      </c>
      <c r="Z33" s="77">
        <v>3</v>
      </c>
      <c r="AA33" s="77">
        <v>16.264637002341917</v>
      </c>
      <c r="AB33" s="77">
        <v>1.7362790398126462</v>
      </c>
      <c r="AC33" s="77">
        <v>10.081558149764149</v>
      </c>
    </row>
    <row r="34" spans="1:29" ht="24.95" customHeight="1" x14ac:dyDescent="0.25">
      <c r="A34" s="257" t="s">
        <v>233</v>
      </c>
      <c r="B34" s="258"/>
      <c r="C34" s="258"/>
      <c r="D34" s="259"/>
      <c r="E34" s="260">
        <f t="shared" ref="E34:N34" si="7">MAX(E32:E33)</f>
        <v>4.3499999999999996</v>
      </c>
      <c r="F34" s="260">
        <f t="shared" si="7"/>
        <v>4.83</v>
      </c>
      <c r="G34" s="260">
        <f t="shared" si="7"/>
        <v>2.67</v>
      </c>
      <c r="H34" s="268">
        <f t="shared" si="7"/>
        <v>2.1109</v>
      </c>
      <c r="I34" s="268">
        <f t="shared" si="7"/>
        <v>2.0258157389635314</v>
      </c>
      <c r="J34" s="268">
        <f t="shared" si="7"/>
        <v>1.2670832524603362</v>
      </c>
      <c r="K34" s="268">
        <f t="shared" si="7"/>
        <v>0.43536461538461541</v>
      </c>
      <c r="L34" s="268">
        <f t="shared" si="7"/>
        <v>0.30331290789689463</v>
      </c>
      <c r="M34" s="268">
        <f t="shared" si="7"/>
        <v>0.16305790838375112</v>
      </c>
      <c r="N34" s="268">
        <f t="shared" si="7"/>
        <v>0.35265527382158379</v>
      </c>
      <c r="O34" s="261"/>
      <c r="P34" s="260"/>
      <c r="Q34" s="261">
        <f>MAX(Q32:Q33)</f>
        <v>39</v>
      </c>
      <c r="R34" s="261">
        <f>MAX(R32:R33)</f>
        <v>1</v>
      </c>
      <c r="S34" s="260"/>
      <c r="T34" s="260"/>
      <c r="U34" s="260"/>
      <c r="V34" s="260"/>
      <c r="W34" s="262"/>
    </row>
    <row r="35" spans="1:29" ht="24.95" customHeight="1" x14ac:dyDescent="0.25">
      <c r="A35" s="257" t="s">
        <v>234</v>
      </c>
      <c r="B35" s="258"/>
      <c r="C35" s="258"/>
      <c r="D35" s="259"/>
      <c r="E35" s="262">
        <f t="shared" ref="E35:N35" si="8">MIN(E32:E33)</f>
        <v>2</v>
      </c>
      <c r="F35" s="262">
        <f t="shared" si="8"/>
        <v>4.2</v>
      </c>
      <c r="G35" s="262">
        <f t="shared" si="8"/>
        <v>2.67</v>
      </c>
      <c r="H35" s="263">
        <f t="shared" si="8"/>
        <v>1.95</v>
      </c>
      <c r="I35" s="262">
        <f t="shared" si="8"/>
        <v>1.8601545359152913</v>
      </c>
      <c r="J35" s="262">
        <f t="shared" si="8"/>
        <v>1.1634674438121859</v>
      </c>
      <c r="K35" s="262">
        <f t="shared" si="8"/>
        <v>0.31798758823250761</v>
      </c>
      <c r="L35" s="262">
        <f t="shared" si="8"/>
        <v>0.2412675134968047</v>
      </c>
      <c r="M35" s="262">
        <f t="shared" si="8"/>
        <v>0.11909647499344854</v>
      </c>
      <c r="N35" s="262">
        <f t="shared" si="8"/>
        <v>0.29621378367204143</v>
      </c>
      <c r="O35" s="262"/>
      <c r="P35" s="262"/>
      <c r="Q35" s="264">
        <f>MIN(Q32:Q33)</f>
        <v>39</v>
      </c>
      <c r="R35" s="264">
        <f>MIN(R32:R33)</f>
        <v>1</v>
      </c>
      <c r="S35" s="260"/>
      <c r="T35" s="260"/>
      <c r="U35" s="260"/>
      <c r="V35" s="260"/>
      <c r="W35" s="262"/>
    </row>
    <row r="36" spans="1:29" ht="24.95" customHeight="1" x14ac:dyDescent="0.25">
      <c r="A36" s="257" t="s">
        <v>235</v>
      </c>
      <c r="B36" s="258"/>
      <c r="C36" s="258"/>
      <c r="D36" s="259"/>
      <c r="E36" s="262">
        <f>AVERAGE(E32:E33)</f>
        <v>3.1749999999999998</v>
      </c>
      <c r="F36" s="262">
        <f>AVERAGE(F32:F33)</f>
        <v>4.5150000000000006</v>
      </c>
      <c r="G36" s="262">
        <f>AVERAGE(G32:G33)</f>
        <v>2.67</v>
      </c>
      <c r="H36" s="263">
        <f>AVERAGE(H32:H33)</f>
        <v>2.0304500000000001</v>
      </c>
      <c r="I36" s="262">
        <f t="shared" ref="I36:N36" si="9">AVERAGE(I32:I33)</f>
        <v>1.9429851374394114</v>
      </c>
      <c r="J36" s="262">
        <f t="shared" si="9"/>
        <v>1.215275348136261</v>
      </c>
      <c r="K36" s="262">
        <f t="shared" si="9"/>
        <v>0.37667610180856148</v>
      </c>
      <c r="L36" s="262">
        <f t="shared" si="9"/>
        <v>0.27229021069684967</v>
      </c>
      <c r="M36" s="262">
        <f t="shared" si="9"/>
        <v>0.14107719168859983</v>
      </c>
      <c r="N36" s="262">
        <f t="shared" si="9"/>
        <v>0.32443452874681261</v>
      </c>
      <c r="O36" s="264">
        <v>40</v>
      </c>
      <c r="P36" s="264">
        <v>40</v>
      </c>
      <c r="Q36" s="264">
        <f>AVERAGE(Q32:Q33)</f>
        <v>39</v>
      </c>
      <c r="R36" s="264">
        <f>AVERAGE(R32:R33)</f>
        <v>1</v>
      </c>
      <c r="S36" s="260"/>
      <c r="T36" s="260"/>
      <c r="U36" s="260"/>
      <c r="V36" s="260">
        <v>0.3</v>
      </c>
      <c r="W36" s="262"/>
    </row>
    <row r="37" spans="1:29" ht="36.950000000000003" customHeight="1" x14ac:dyDescent="0.25">
      <c r="A37" s="276" t="s">
        <v>236</v>
      </c>
      <c r="B37" s="276"/>
      <c r="C37" s="276"/>
      <c r="D37" s="276"/>
      <c r="E37" s="276"/>
      <c r="F37" s="86"/>
      <c r="G37" s="87"/>
      <c r="H37" s="263">
        <f>H36</f>
        <v>2.0304500000000001</v>
      </c>
      <c r="I37" s="86"/>
      <c r="J37" s="86"/>
      <c r="K37" s="87"/>
      <c r="L37" s="87"/>
      <c r="M37" s="87"/>
      <c r="N37" s="87"/>
      <c r="O37" s="86"/>
      <c r="P37" s="86"/>
      <c r="Q37" s="262">
        <f>Q36/1.1</f>
        <v>35.454545454545453</v>
      </c>
      <c r="R37" s="262">
        <f>R36/1.25</f>
        <v>0.8</v>
      </c>
      <c r="S37" s="261"/>
      <c r="T37" s="261"/>
      <c r="U37" s="261"/>
      <c r="V37" s="261"/>
      <c r="W37" s="260"/>
    </row>
    <row r="38" spans="1:29" ht="36.950000000000003" customHeight="1" x14ac:dyDescent="0.25">
      <c r="A38" s="276" t="s">
        <v>237</v>
      </c>
      <c r="B38" s="276"/>
      <c r="C38" s="276"/>
      <c r="D38" s="276"/>
      <c r="E38" s="276"/>
      <c r="F38" s="262"/>
      <c r="G38" s="115"/>
      <c r="H38" s="263">
        <f>H37</f>
        <v>2.0304500000000001</v>
      </c>
      <c r="I38" s="262"/>
      <c r="J38" s="262"/>
      <c r="K38" s="262"/>
      <c r="L38" s="262"/>
      <c r="M38" s="262"/>
      <c r="N38" s="262"/>
      <c r="O38" s="262"/>
      <c r="P38" s="269"/>
      <c r="Q38" s="262">
        <f>Q36/1.15</f>
        <v>33.913043478260875</v>
      </c>
      <c r="R38" s="262">
        <f>R36/1.5</f>
        <v>0.66666666666666663</v>
      </c>
      <c r="S38" s="261"/>
      <c r="T38" s="261"/>
      <c r="U38" s="261"/>
      <c r="V38" s="261"/>
      <c r="W38" s="260"/>
    </row>
    <row r="39" spans="1:29" ht="10.5" customHeight="1" x14ac:dyDescent="0.25">
      <c r="A39" s="270"/>
      <c r="B39" s="270"/>
      <c r="C39" s="270"/>
      <c r="D39" s="270"/>
      <c r="E39" s="270"/>
      <c r="F39" s="271"/>
      <c r="H39" s="272"/>
      <c r="I39" s="271"/>
      <c r="J39" s="271"/>
      <c r="K39" s="271"/>
      <c r="L39" s="271"/>
      <c r="M39" s="271"/>
      <c r="N39" s="271"/>
      <c r="O39" s="271"/>
      <c r="P39" s="273"/>
      <c r="Q39" s="277"/>
      <c r="R39" s="277"/>
      <c r="S39" s="277"/>
      <c r="T39" s="277"/>
      <c r="U39" s="277"/>
      <c r="V39" s="277"/>
      <c r="W39" s="275"/>
    </row>
    <row r="40" spans="1:29" s="117" customFormat="1" ht="12" customHeight="1" x14ac:dyDescent="0.25">
      <c r="A40" s="141"/>
      <c r="B40" s="141"/>
      <c r="C40" s="141"/>
      <c r="D40" s="141"/>
      <c r="E40" s="141"/>
      <c r="F40" s="142"/>
      <c r="H40" s="143"/>
      <c r="I40" s="142"/>
      <c r="K40" s="142"/>
      <c r="L40" s="142"/>
      <c r="M40" s="142"/>
      <c r="N40" s="142"/>
      <c r="O40" s="142"/>
      <c r="P40" s="144"/>
      <c r="Q40" s="145"/>
      <c r="R40" s="142"/>
      <c r="W40" s="146"/>
    </row>
    <row r="41" spans="1:29" ht="13.5" customHeight="1" x14ac:dyDescent="0.25">
      <c r="A41" s="135"/>
      <c r="B41" s="135"/>
      <c r="C41" s="135"/>
      <c r="D41" s="135"/>
      <c r="E41" s="135"/>
      <c r="F41" s="136"/>
      <c r="H41" s="137"/>
      <c r="I41" s="136"/>
      <c r="K41" s="136"/>
      <c r="L41" s="136"/>
      <c r="M41" s="136"/>
      <c r="N41" s="136"/>
      <c r="O41" s="136"/>
      <c r="P41" s="138"/>
      <c r="Q41" s="145"/>
      <c r="R41" s="145"/>
      <c r="W41" s="147"/>
    </row>
    <row r="42" spans="1:29" s="120" customFormat="1" ht="27" customHeight="1" x14ac:dyDescent="0.25">
      <c r="A42" s="118"/>
      <c r="B42" s="118"/>
      <c r="C42" s="118"/>
      <c r="D42" s="119"/>
      <c r="E42" s="136"/>
      <c r="F42" s="77"/>
      <c r="G42" s="77"/>
      <c r="H42" s="136"/>
      <c r="I42" s="77"/>
      <c r="J42" s="77"/>
      <c r="K42" s="77"/>
      <c r="L42" s="77"/>
      <c r="M42" s="77"/>
      <c r="N42" s="77"/>
      <c r="O42" s="77"/>
      <c r="P42" s="77"/>
      <c r="Q42" s="107"/>
      <c r="R42" s="107"/>
      <c r="S42" s="77"/>
      <c r="T42" s="77"/>
      <c r="U42" s="77"/>
      <c r="V42" s="77"/>
      <c r="W42" s="136"/>
    </row>
    <row r="43" spans="1:29" ht="30" customHeight="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1"/>
      <c r="R43" s="121"/>
      <c r="S43" s="120"/>
      <c r="T43" s="120"/>
      <c r="U43" s="120"/>
      <c r="V43" s="120"/>
      <c r="W43" s="120"/>
    </row>
    <row r="44" spans="1:29" ht="30" customHeight="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  <c r="R44" s="121"/>
      <c r="S44" s="120"/>
      <c r="T44" s="120"/>
      <c r="U44" s="120"/>
      <c r="V44" s="120"/>
      <c r="W44" s="120"/>
    </row>
    <row r="45" spans="1:29" ht="24" customHeight="1" x14ac:dyDescent="0.2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  <c r="R45" s="121"/>
      <c r="S45" s="120"/>
      <c r="T45" s="120"/>
      <c r="U45" s="120"/>
      <c r="V45" s="120"/>
      <c r="W45" s="120"/>
    </row>
    <row r="46" spans="1:29" ht="24" customHeight="1" x14ac:dyDescent="0.2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1"/>
      <c r="R46" s="121"/>
      <c r="S46" s="120"/>
      <c r="T46" s="120"/>
      <c r="U46" s="120"/>
      <c r="V46" s="120"/>
      <c r="W46" s="120"/>
    </row>
    <row r="47" spans="1:29" ht="24" customHeight="1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  <c r="R47" s="121"/>
      <c r="S47" s="120"/>
      <c r="T47" s="120"/>
      <c r="U47" s="120"/>
      <c r="V47" s="120"/>
      <c r="W47" s="120"/>
    </row>
    <row r="48" spans="1:29" ht="24" customHeight="1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120"/>
      <c r="T48" s="120"/>
      <c r="U48" s="120"/>
      <c r="V48" s="120"/>
      <c r="W48" s="120"/>
    </row>
    <row r="49" spans="1:23" s="120" customFormat="1" ht="27" customHeight="1" x14ac:dyDescent="0.25">
      <c r="Q49" s="121"/>
      <c r="R49" s="121"/>
    </row>
    <row r="50" spans="1:23" s="120" customFormat="1" ht="42.75" customHeight="1" x14ac:dyDescent="0.25">
      <c r="Q50" s="121"/>
      <c r="R50" s="121"/>
    </row>
    <row r="51" spans="1:23" s="120" customFormat="1" ht="42.75" customHeight="1" x14ac:dyDescent="0.25">
      <c r="Q51" s="121"/>
      <c r="R51" s="121"/>
    </row>
    <row r="52" spans="1:23" s="120" customFormat="1" ht="28.5" customHeight="1" x14ac:dyDescent="0.25">
      <c r="Q52" s="121"/>
      <c r="R52" s="121"/>
    </row>
    <row r="53" spans="1:23" s="120" customFormat="1" ht="36" customHeight="1" x14ac:dyDescent="0.25">
      <c r="Q53" s="121"/>
      <c r="R53" s="121"/>
    </row>
    <row r="54" spans="1:23" s="120" customFormat="1" ht="39.75" customHeight="1" x14ac:dyDescent="0.25">
      <c r="Q54" s="121"/>
      <c r="R54" s="121"/>
    </row>
    <row r="55" spans="1:23" s="120" customFormat="1" ht="39.75" customHeight="1" x14ac:dyDescent="0.25">
      <c r="Q55" s="121"/>
      <c r="R55" s="121"/>
    </row>
    <row r="56" spans="1:23" ht="24" customHeight="1" x14ac:dyDescent="0.2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1"/>
      <c r="R56" s="121"/>
      <c r="S56" s="120"/>
      <c r="T56" s="120"/>
      <c r="U56" s="120"/>
      <c r="V56" s="120"/>
      <c r="W56" s="120"/>
    </row>
    <row r="57" spans="1:23" ht="24" customHeight="1" x14ac:dyDescent="0.2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1"/>
      <c r="R57" s="121"/>
      <c r="S57" s="120"/>
      <c r="T57" s="120"/>
      <c r="U57" s="120"/>
      <c r="V57" s="120"/>
      <c r="W57" s="120"/>
    </row>
    <row r="58" spans="1:23" ht="24" customHeight="1" x14ac:dyDescent="0.2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1"/>
      <c r="R58" s="121"/>
      <c r="S58" s="120"/>
      <c r="T58" s="120"/>
      <c r="U58" s="120"/>
      <c r="V58" s="120"/>
      <c r="W58" s="120"/>
    </row>
    <row r="59" spans="1:23" ht="42.75" customHeight="1" x14ac:dyDescent="0.2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1"/>
      <c r="R59" s="121"/>
      <c r="S59" s="120"/>
      <c r="T59" s="120"/>
      <c r="U59" s="120"/>
      <c r="V59" s="120"/>
      <c r="W59" s="120"/>
    </row>
    <row r="60" spans="1:23" ht="24" customHeight="1" x14ac:dyDescent="0.25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1"/>
      <c r="R60" s="121"/>
      <c r="S60" s="120"/>
      <c r="T60" s="120"/>
      <c r="U60" s="120"/>
      <c r="V60" s="120"/>
      <c r="W60" s="120"/>
    </row>
    <row r="61" spans="1:23" ht="24" customHeight="1" x14ac:dyDescent="0.25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1"/>
      <c r="R61" s="121"/>
      <c r="S61" s="120"/>
      <c r="T61" s="120"/>
      <c r="U61" s="120"/>
      <c r="V61" s="120"/>
      <c r="W61" s="120"/>
    </row>
    <row r="62" spans="1:23" ht="36.75" customHeight="1" x14ac:dyDescent="0.25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1"/>
      <c r="R62" s="121"/>
      <c r="S62" s="120"/>
      <c r="T62" s="120"/>
      <c r="U62" s="120"/>
      <c r="V62" s="120"/>
      <c r="W62" s="120"/>
    </row>
    <row r="63" spans="1:23" ht="54" customHeight="1" x14ac:dyDescent="0.25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1"/>
      <c r="R63" s="121"/>
      <c r="S63" s="120"/>
      <c r="T63" s="120"/>
      <c r="U63" s="120"/>
      <c r="V63" s="120"/>
      <c r="W63" s="120"/>
    </row>
    <row r="64" spans="1:23" ht="30" customHeight="1" x14ac:dyDescent="0.25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1"/>
      <c r="R64" s="121"/>
      <c r="S64" s="120"/>
      <c r="T64" s="120"/>
      <c r="U64" s="120"/>
      <c r="V64" s="120"/>
      <c r="W64" s="120"/>
    </row>
    <row r="65" spans="1:23" ht="30" customHeight="1" x14ac:dyDescent="0.25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1"/>
      <c r="R65" s="121"/>
      <c r="S65" s="120"/>
      <c r="T65" s="120"/>
      <c r="U65" s="120"/>
      <c r="V65" s="120"/>
      <c r="W65" s="120"/>
    </row>
    <row r="66" spans="1:23" ht="42" customHeight="1" x14ac:dyDescent="0.25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1"/>
      <c r="R66" s="121"/>
      <c r="S66" s="120"/>
      <c r="T66" s="120"/>
      <c r="U66" s="120"/>
      <c r="V66" s="120"/>
      <c r="W66" s="120"/>
    </row>
    <row r="67" spans="1:23" ht="24" customHeight="1" x14ac:dyDescent="0.25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1"/>
      <c r="R67" s="121"/>
      <c r="S67" s="120"/>
      <c r="T67" s="120"/>
      <c r="U67" s="120"/>
      <c r="V67" s="120"/>
      <c r="W67" s="120"/>
    </row>
    <row r="68" spans="1:23" ht="24" customHeight="1" x14ac:dyDescent="0.25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1"/>
      <c r="R68" s="121"/>
      <c r="S68" s="120"/>
      <c r="T68" s="120"/>
      <c r="U68" s="120"/>
      <c r="V68" s="120"/>
      <c r="W68" s="120"/>
    </row>
    <row r="69" spans="1:23" ht="24" customHeight="1" x14ac:dyDescent="0.2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1"/>
      <c r="R69" s="121"/>
      <c r="S69" s="120"/>
      <c r="T69" s="120"/>
      <c r="U69" s="120"/>
      <c r="V69" s="120"/>
      <c r="W69" s="120"/>
    </row>
    <row r="70" spans="1:23" ht="24" customHeight="1" x14ac:dyDescent="0.2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1"/>
      <c r="R70" s="121"/>
      <c r="S70" s="120"/>
      <c r="T70" s="120"/>
      <c r="U70" s="120"/>
      <c r="V70" s="120"/>
      <c r="W70" s="120"/>
    </row>
    <row r="71" spans="1:23" ht="20.25" customHeight="1" x14ac:dyDescent="0.25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1"/>
      <c r="R71" s="121"/>
      <c r="S71" s="120"/>
      <c r="T71" s="120"/>
      <c r="U71" s="120"/>
      <c r="V71" s="120"/>
      <c r="W71" s="120"/>
    </row>
    <row r="72" spans="1:23" ht="27" customHeight="1" x14ac:dyDescent="0.25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1"/>
      <c r="R72" s="121"/>
      <c r="S72" s="120"/>
      <c r="T72" s="120"/>
      <c r="U72" s="120"/>
      <c r="V72" s="120"/>
      <c r="W72" s="120"/>
    </row>
    <row r="73" spans="1:23" ht="27" customHeight="1" x14ac:dyDescent="0.25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1"/>
      <c r="R73" s="121"/>
      <c r="S73" s="120"/>
      <c r="T73" s="120"/>
      <c r="U73" s="120"/>
      <c r="V73" s="120"/>
      <c r="W73" s="120"/>
    </row>
    <row r="74" spans="1:23" ht="27" customHeight="1" x14ac:dyDescent="0.25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1"/>
      <c r="R74" s="121"/>
      <c r="S74" s="120"/>
      <c r="T74" s="120"/>
      <c r="U74" s="120"/>
      <c r="V74" s="120"/>
      <c r="W74" s="120"/>
    </row>
    <row r="75" spans="1:23" ht="27" customHeight="1" x14ac:dyDescent="0.25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1"/>
      <c r="R75" s="121"/>
      <c r="S75" s="120"/>
      <c r="T75" s="120"/>
      <c r="U75" s="120"/>
      <c r="V75" s="120"/>
      <c r="W75" s="120"/>
    </row>
    <row r="76" spans="1:23" ht="27" customHeight="1" x14ac:dyDescent="0.25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1"/>
      <c r="R76" s="121"/>
      <c r="S76" s="120"/>
      <c r="T76" s="120"/>
      <c r="U76" s="120"/>
      <c r="V76" s="120"/>
      <c r="W76" s="120"/>
    </row>
    <row r="77" spans="1:23" ht="27" customHeight="1" x14ac:dyDescent="0.25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1"/>
      <c r="R77" s="121"/>
      <c r="S77" s="120"/>
      <c r="T77" s="120"/>
      <c r="U77" s="120"/>
      <c r="V77" s="120"/>
      <c r="W77" s="120"/>
    </row>
    <row r="78" spans="1:23" ht="27" customHeight="1" x14ac:dyDescent="0.25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1"/>
      <c r="R78" s="121"/>
      <c r="S78" s="120"/>
      <c r="T78" s="120"/>
      <c r="U78" s="120"/>
      <c r="V78" s="120"/>
      <c r="W78" s="120"/>
    </row>
    <row r="79" spans="1:23" ht="27" customHeight="1" x14ac:dyDescent="0.25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1"/>
      <c r="R79" s="121"/>
      <c r="S79" s="120"/>
      <c r="T79" s="120"/>
      <c r="U79" s="120"/>
      <c r="V79" s="120"/>
      <c r="W79" s="120"/>
    </row>
    <row r="80" spans="1:23" ht="27" customHeight="1" x14ac:dyDescent="0.25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1"/>
      <c r="R80" s="121"/>
      <c r="S80" s="120"/>
      <c r="T80" s="120"/>
      <c r="U80" s="120"/>
      <c r="V80" s="120"/>
      <c r="W80" s="120"/>
    </row>
    <row r="81" spans="1:23" ht="27" customHeight="1" x14ac:dyDescent="0.25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1"/>
      <c r="R81" s="121"/>
      <c r="S81" s="120"/>
      <c r="T81" s="120"/>
      <c r="U81" s="120"/>
      <c r="V81" s="120"/>
      <c r="W81" s="120"/>
    </row>
    <row r="82" spans="1:23" ht="45" customHeight="1" x14ac:dyDescent="0.25"/>
    <row r="83" spans="1:23" ht="35.25" customHeight="1" x14ac:dyDescent="0.25"/>
    <row r="84" spans="1:23" ht="27" customHeight="1" x14ac:dyDescent="0.25"/>
    <row r="85" spans="1:23" ht="30" customHeight="1" x14ac:dyDescent="0.25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1"/>
      <c r="R85" s="121"/>
      <c r="S85" s="120"/>
      <c r="T85" s="120"/>
      <c r="U85" s="120"/>
      <c r="V85" s="120"/>
      <c r="W85" s="120"/>
    </row>
    <row r="86" spans="1:23" ht="30" customHeight="1" x14ac:dyDescent="0.25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1"/>
      <c r="R86" s="121"/>
      <c r="S86" s="120"/>
      <c r="T86" s="120"/>
      <c r="U86" s="120"/>
      <c r="V86" s="120"/>
      <c r="W86" s="120"/>
    </row>
    <row r="87" spans="1:23" ht="42" customHeight="1" x14ac:dyDescent="0.25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1"/>
      <c r="R87" s="121"/>
      <c r="S87" s="120"/>
      <c r="T87" s="120"/>
      <c r="U87" s="120"/>
      <c r="V87" s="120"/>
      <c r="W87" s="120"/>
    </row>
    <row r="88" spans="1:23" ht="24" customHeight="1" x14ac:dyDescent="0.25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1"/>
      <c r="R88" s="121"/>
      <c r="S88" s="120"/>
      <c r="T88" s="120"/>
      <c r="U88" s="120"/>
      <c r="V88" s="120"/>
      <c r="W88" s="120"/>
    </row>
    <row r="89" spans="1:23" ht="24" customHeight="1" x14ac:dyDescent="0.25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1"/>
      <c r="R89" s="121"/>
      <c r="S89" s="120"/>
      <c r="T89" s="120"/>
      <c r="U89" s="120"/>
      <c r="V89" s="120"/>
      <c r="W89" s="120"/>
    </row>
    <row r="90" spans="1:23" ht="24" customHeight="1" x14ac:dyDescent="0.25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1"/>
      <c r="R90" s="121"/>
      <c r="S90" s="120"/>
      <c r="T90" s="120"/>
      <c r="U90" s="120"/>
      <c r="V90" s="120"/>
      <c r="W90" s="120"/>
    </row>
    <row r="91" spans="1:23" ht="24" customHeight="1" x14ac:dyDescent="0.25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1"/>
      <c r="R91" s="121"/>
      <c r="S91" s="120"/>
      <c r="T91" s="120"/>
      <c r="U91" s="120"/>
      <c r="V91" s="120"/>
      <c r="W91" s="120"/>
    </row>
    <row r="92" spans="1:23" ht="20.25" customHeight="1" x14ac:dyDescent="0.25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1"/>
      <c r="R92" s="121"/>
      <c r="S92" s="120"/>
      <c r="T92" s="120"/>
      <c r="U92" s="120"/>
      <c r="V92" s="120"/>
      <c r="W92" s="120"/>
    </row>
    <row r="93" spans="1:23" ht="27" customHeight="1" x14ac:dyDescent="0.25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1"/>
      <c r="R93" s="121"/>
      <c r="S93" s="120"/>
      <c r="T93" s="120"/>
      <c r="U93" s="120"/>
      <c r="V93" s="120"/>
      <c r="W93" s="120"/>
    </row>
    <row r="94" spans="1:23" ht="27" customHeight="1" x14ac:dyDescent="0.25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1"/>
      <c r="R94" s="121"/>
      <c r="S94" s="120"/>
      <c r="T94" s="120"/>
      <c r="U94" s="120"/>
      <c r="V94" s="120"/>
      <c r="W94" s="120"/>
    </row>
    <row r="95" spans="1:23" ht="27" customHeight="1" x14ac:dyDescent="0.25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1"/>
      <c r="R95" s="121"/>
      <c r="S95" s="120"/>
      <c r="T95" s="120"/>
      <c r="U95" s="120"/>
      <c r="V95" s="120"/>
      <c r="W95" s="120"/>
    </row>
    <row r="96" spans="1:23" ht="27" customHeight="1" x14ac:dyDescent="0.25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1"/>
      <c r="R96" s="121"/>
      <c r="S96" s="120"/>
      <c r="T96" s="120"/>
      <c r="U96" s="120"/>
      <c r="V96" s="120"/>
      <c r="W96" s="120"/>
    </row>
    <row r="97" spans="1:23" ht="27" customHeight="1" x14ac:dyDescent="0.25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1"/>
      <c r="R97" s="121"/>
      <c r="S97" s="120"/>
      <c r="T97" s="120"/>
      <c r="U97" s="120"/>
      <c r="V97" s="120"/>
      <c r="W97" s="120"/>
    </row>
    <row r="98" spans="1:23" ht="27" customHeight="1" x14ac:dyDescent="0.25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1"/>
      <c r="R98" s="121"/>
      <c r="S98" s="120"/>
      <c r="T98" s="120"/>
      <c r="U98" s="120"/>
      <c r="V98" s="120"/>
      <c r="W98" s="120"/>
    </row>
    <row r="99" spans="1:23" ht="27" customHeight="1" x14ac:dyDescent="0.25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1"/>
      <c r="R99" s="121"/>
      <c r="S99" s="120"/>
      <c r="T99" s="120"/>
      <c r="U99" s="120"/>
      <c r="V99" s="120"/>
      <c r="W99" s="120"/>
    </row>
    <row r="100" spans="1:23" ht="27" customHeight="1" x14ac:dyDescent="0.25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1"/>
      <c r="R100" s="121"/>
      <c r="S100" s="120"/>
      <c r="T100" s="120"/>
      <c r="U100" s="120"/>
      <c r="V100" s="120"/>
      <c r="W100" s="120"/>
    </row>
    <row r="101" spans="1:23" ht="27" customHeight="1" x14ac:dyDescent="0.25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1"/>
      <c r="R101" s="121"/>
      <c r="S101" s="120"/>
      <c r="T101" s="120"/>
      <c r="U101" s="120"/>
      <c r="V101" s="120"/>
      <c r="W101" s="120"/>
    </row>
    <row r="102" spans="1:23" ht="27" customHeight="1" x14ac:dyDescent="0.25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1"/>
      <c r="R102" s="121"/>
      <c r="S102" s="120"/>
      <c r="T102" s="120"/>
      <c r="U102" s="120"/>
      <c r="V102" s="120"/>
      <c r="W102" s="120"/>
    </row>
    <row r="103" spans="1:23" ht="45" customHeight="1" x14ac:dyDescent="0.25"/>
    <row r="104" spans="1:23" ht="35.25" customHeight="1" x14ac:dyDescent="0.25"/>
    <row r="105" spans="1:23" ht="55.5" customHeight="1" x14ac:dyDescent="0.25"/>
    <row r="106" spans="1:23" ht="30" customHeight="1" x14ac:dyDescent="0.25"/>
    <row r="107" spans="1:23" ht="60" customHeight="1" x14ac:dyDescent="0.25"/>
    <row r="108" spans="1:23" ht="27" customHeight="1" x14ac:dyDescent="0.25"/>
    <row r="109" spans="1:23" ht="27" customHeight="1" x14ac:dyDescent="0.25"/>
    <row r="110" spans="1:23" ht="27" customHeight="1" x14ac:dyDescent="0.25"/>
    <row r="111" spans="1:23" ht="27" customHeight="1" x14ac:dyDescent="0.25"/>
    <row r="112" spans="1:23" ht="27" customHeight="1" x14ac:dyDescent="0.25"/>
    <row r="113" spans="1:23" ht="27" customHeight="1" x14ac:dyDescent="0.25"/>
    <row r="114" spans="1:23" ht="51" customHeight="1" x14ac:dyDescent="0.25"/>
    <row r="115" spans="1:23" ht="27" customHeight="1" x14ac:dyDescent="0.2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1"/>
      <c r="R115" s="121"/>
      <c r="S115" s="120"/>
      <c r="T115" s="120"/>
      <c r="U115" s="120"/>
      <c r="V115" s="120"/>
      <c r="W115" s="120"/>
    </row>
    <row r="116" spans="1:23" ht="27" customHeight="1" x14ac:dyDescent="0.25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1"/>
      <c r="R116" s="121"/>
      <c r="S116" s="120"/>
      <c r="T116" s="120"/>
      <c r="U116" s="120"/>
      <c r="V116" s="120"/>
      <c r="W116" s="120"/>
    </row>
    <row r="117" spans="1:23" ht="27" customHeight="1" x14ac:dyDescent="0.25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1"/>
      <c r="R117" s="121"/>
      <c r="S117" s="120"/>
      <c r="T117" s="120"/>
      <c r="U117" s="120"/>
      <c r="V117" s="120"/>
      <c r="W117" s="120"/>
    </row>
    <row r="118" spans="1:23" ht="27" customHeight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1"/>
      <c r="R118" s="121"/>
      <c r="S118" s="120"/>
      <c r="T118" s="120"/>
      <c r="U118" s="120"/>
      <c r="V118" s="120"/>
      <c r="W118" s="120"/>
    </row>
    <row r="119" spans="1:23" ht="27" customHeight="1" x14ac:dyDescent="0.25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1"/>
      <c r="R119" s="121"/>
      <c r="S119" s="120"/>
      <c r="T119" s="120"/>
      <c r="U119" s="120"/>
      <c r="V119" s="120"/>
      <c r="W119" s="120"/>
    </row>
    <row r="120" spans="1:23" ht="27" customHeight="1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1"/>
      <c r="R120" s="121"/>
      <c r="S120" s="120"/>
      <c r="T120" s="120"/>
      <c r="U120" s="120"/>
      <c r="V120" s="120"/>
      <c r="W120" s="120"/>
    </row>
    <row r="121" spans="1:23" ht="24.95" customHeight="1" x14ac:dyDescent="0.25">
      <c r="P121" s="94"/>
    </row>
    <row r="122" spans="1:23" ht="24.95" customHeight="1" x14ac:dyDescent="0.25">
      <c r="P122" s="94"/>
    </row>
    <row r="123" spans="1:23" ht="24.95" customHeight="1" x14ac:dyDescent="0.25">
      <c r="P123" s="94"/>
      <c r="Q123" s="122"/>
      <c r="R123" s="123"/>
    </row>
    <row r="124" spans="1:23" ht="50.25" customHeight="1" x14ac:dyDescent="0.25">
      <c r="P124" s="94"/>
    </row>
    <row r="125" spans="1:23" ht="16.5" customHeight="1" x14ac:dyDescent="0.25"/>
    <row r="132" ht="15.75" customHeight="1" x14ac:dyDescent="0.25"/>
  </sheetData>
  <mergeCells count="35">
    <mergeCell ref="A2:V2"/>
    <mergeCell ref="A3:Q3"/>
    <mergeCell ref="A36:D36"/>
    <mergeCell ref="A37:E37"/>
    <mergeCell ref="A38:E38"/>
    <mergeCell ref="A24:D24"/>
    <mergeCell ref="A25:D25"/>
    <mergeCell ref="A26:E26"/>
    <mergeCell ref="A27:E27"/>
    <mergeCell ref="A34:D34"/>
    <mergeCell ref="A35:D35"/>
    <mergeCell ref="U4:U5"/>
    <mergeCell ref="V4:V6"/>
    <mergeCell ref="W4:W5"/>
    <mergeCell ref="A9:W9"/>
    <mergeCell ref="A13:D13"/>
    <mergeCell ref="K4:K5"/>
    <mergeCell ref="L4:L5"/>
    <mergeCell ref="M4:M5"/>
    <mergeCell ref="N4:N5"/>
    <mergeCell ref="O4:P4"/>
    <mergeCell ref="Q4:R4"/>
    <mergeCell ref="A4:A5"/>
    <mergeCell ref="B4:B5"/>
    <mergeCell ref="C4:D5"/>
    <mergeCell ref="E4:E5"/>
    <mergeCell ref="F4:F5"/>
    <mergeCell ref="G4:J4"/>
    <mergeCell ref="A23:D23"/>
    <mergeCell ref="S4:T4"/>
    <mergeCell ref="A14:D14"/>
    <mergeCell ref="A15:D15"/>
    <mergeCell ref="A16:E16"/>
    <mergeCell ref="A17:E17"/>
    <mergeCell ref="A20:W20"/>
  </mergeCells>
  <printOptions horizontalCentered="1"/>
  <pageMargins left="0.39370078740157483" right="0.19685039370078741" top="0.78740157480314965" bottom="0.39370078740157483" header="0.31496062992125984" footer="0.23622047244094491"/>
  <pageSetup paperSize="8" scale="92" orientation="landscape" horizontalDpi="300" verticalDpi="300" r:id="rId1"/>
  <headerFooter scaleWithDoc="0" alignWithMargins="0">
    <oddHeader>&amp;R&amp;14Приложение № 2 лист&amp;P</oddHeader>
  </headerFooter>
  <rowBreaks count="1" manualBreakCount="1">
    <brk id="18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F86E-2950-416D-B2C5-348671ABAE07}">
  <sheetPr>
    <tabColor rgb="FFFF3300"/>
  </sheetPr>
  <dimension ref="A2:T27"/>
  <sheetViews>
    <sheetView view="pageBreakPreview" zoomScale="115" zoomScaleNormal="100" zoomScaleSheetLayoutView="115" workbookViewId="0">
      <selection activeCell="C16" sqref="C16"/>
    </sheetView>
  </sheetViews>
  <sheetFormatPr defaultRowHeight="12.75" x14ac:dyDescent="0.2"/>
  <cols>
    <col min="1" max="1" width="6.42578125" style="27" customWidth="1"/>
    <col min="2" max="2" width="19.7109375" style="27" customWidth="1"/>
    <col min="3" max="3" width="7.42578125" style="32" customWidth="1"/>
    <col min="4" max="4" width="8.28515625" style="27" customWidth="1"/>
    <col min="5" max="7" width="6.7109375" style="27" customWidth="1"/>
    <col min="8" max="8" width="6.7109375" style="33" customWidth="1"/>
    <col min="9" max="9" width="6.7109375" style="27" customWidth="1"/>
    <col min="10" max="10" width="7.140625" style="27" customWidth="1"/>
    <col min="11" max="15" width="6.7109375" style="27" customWidth="1"/>
    <col min="16" max="16" width="5.5703125" style="27" customWidth="1"/>
    <col min="17" max="18" width="6.7109375" style="26" customWidth="1"/>
    <col min="19" max="19" width="1" style="26" customWidth="1"/>
    <col min="20" max="20" width="1.5703125" style="26" customWidth="1"/>
    <col min="21" max="16384" width="9.140625" style="27"/>
  </cols>
  <sheetData>
    <row r="2" spans="1:19" ht="17.25" customHeight="1" x14ac:dyDescent="0.2">
      <c r="A2" s="197" t="s">
        <v>28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1:19" ht="13.5" customHeight="1" x14ac:dyDescent="0.2">
      <c r="A3" s="197" t="s">
        <v>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1:19" ht="9.75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ht="12.75" customHeight="1" x14ac:dyDescent="0.2">
      <c r="A5" s="200" t="s">
        <v>29</v>
      </c>
      <c r="B5" s="194" t="s">
        <v>30</v>
      </c>
      <c r="C5" s="194" t="s">
        <v>31</v>
      </c>
      <c r="D5" s="218" t="s">
        <v>62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20"/>
    </row>
    <row r="6" spans="1:19" ht="6" customHeight="1" x14ac:dyDescent="0.2">
      <c r="A6" s="195"/>
      <c r="B6" s="195"/>
      <c r="C6" s="201"/>
      <c r="D6" s="221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3"/>
    </row>
    <row r="7" spans="1:19" ht="14.25" customHeight="1" x14ac:dyDescent="0.2">
      <c r="A7" s="195"/>
      <c r="B7" s="195"/>
      <c r="C7" s="201"/>
      <c r="D7" s="203" t="s">
        <v>32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5"/>
      <c r="Q7" s="206" t="s">
        <v>33</v>
      </c>
      <c r="R7" s="206"/>
      <c r="S7" s="206"/>
    </row>
    <row r="8" spans="1:19" ht="12.75" customHeight="1" x14ac:dyDescent="0.2">
      <c r="A8" s="195"/>
      <c r="B8" s="195"/>
      <c r="C8" s="201"/>
      <c r="D8" s="194">
        <v>200</v>
      </c>
      <c r="E8" s="194">
        <v>70</v>
      </c>
      <c r="F8" s="194" t="s">
        <v>34</v>
      </c>
      <c r="G8" s="194" t="s">
        <v>35</v>
      </c>
      <c r="H8" s="207" t="s">
        <v>36</v>
      </c>
      <c r="I8" s="194" t="s">
        <v>37</v>
      </c>
      <c r="J8" s="194" t="s">
        <v>38</v>
      </c>
      <c r="K8" s="194" t="s">
        <v>39</v>
      </c>
      <c r="L8" s="194" t="s">
        <v>40</v>
      </c>
      <c r="M8" s="194" t="s">
        <v>41</v>
      </c>
      <c r="N8" s="194" t="s">
        <v>42</v>
      </c>
      <c r="O8" s="194">
        <v>7.4999999999999997E-2</v>
      </c>
      <c r="P8" s="194" t="s">
        <v>43</v>
      </c>
      <c r="Q8" s="206"/>
      <c r="R8" s="206"/>
      <c r="S8" s="206"/>
    </row>
    <row r="9" spans="1:19" ht="9" customHeight="1" x14ac:dyDescent="0.2">
      <c r="A9" s="195"/>
      <c r="B9" s="195"/>
      <c r="C9" s="201"/>
      <c r="D9" s="195"/>
      <c r="E9" s="195"/>
      <c r="F9" s="195"/>
      <c r="G9" s="195"/>
      <c r="H9" s="208"/>
      <c r="I9" s="195"/>
      <c r="J9" s="195"/>
      <c r="K9" s="195"/>
      <c r="L9" s="195"/>
      <c r="M9" s="195"/>
      <c r="N9" s="195"/>
      <c r="O9" s="195"/>
      <c r="P9" s="195"/>
      <c r="Q9" s="206"/>
      <c r="R9" s="206"/>
      <c r="S9" s="206"/>
    </row>
    <row r="10" spans="1:19" ht="4.5" customHeight="1" x14ac:dyDescent="0.2">
      <c r="A10" s="195"/>
      <c r="B10" s="195"/>
      <c r="C10" s="201"/>
      <c r="D10" s="196"/>
      <c r="E10" s="196"/>
      <c r="F10" s="196"/>
      <c r="G10" s="196"/>
      <c r="H10" s="209"/>
      <c r="I10" s="196"/>
      <c r="J10" s="196"/>
      <c r="K10" s="196"/>
      <c r="L10" s="196"/>
      <c r="M10" s="196"/>
      <c r="N10" s="196"/>
      <c r="O10" s="196"/>
      <c r="P10" s="196"/>
      <c r="Q10" s="206"/>
      <c r="R10" s="206"/>
      <c r="S10" s="206"/>
    </row>
    <row r="11" spans="1:19" ht="24.75" customHeight="1" x14ac:dyDescent="0.2">
      <c r="A11" s="195"/>
      <c r="B11" s="195"/>
      <c r="C11" s="201"/>
      <c r="D11" s="29" t="s">
        <v>44</v>
      </c>
      <c r="E11" s="230" t="s">
        <v>45</v>
      </c>
      <c r="F11" s="231"/>
      <c r="G11" s="231"/>
      <c r="H11" s="232"/>
      <c r="I11" s="230" t="s">
        <v>46</v>
      </c>
      <c r="J11" s="232"/>
      <c r="K11" s="230" t="s">
        <v>47</v>
      </c>
      <c r="L11" s="231"/>
      <c r="M11" s="231"/>
      <c r="N11" s="231"/>
      <c r="O11" s="232"/>
      <c r="P11" s="30" t="s">
        <v>48</v>
      </c>
      <c r="Q11" s="206"/>
      <c r="R11" s="206"/>
      <c r="S11" s="206"/>
    </row>
    <row r="12" spans="1:19" ht="12.75" customHeight="1" x14ac:dyDescent="0.2">
      <c r="A12" s="196"/>
      <c r="B12" s="196"/>
      <c r="C12" s="202"/>
      <c r="D12" s="31"/>
      <c r="E12" s="233" t="s">
        <v>49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</row>
    <row r="13" spans="1:19" ht="27.75" customHeight="1" x14ac:dyDescent="0.2">
      <c r="A13" s="28">
        <v>1</v>
      </c>
      <c r="B13" s="38" t="s">
        <v>50</v>
      </c>
      <c r="C13" s="39">
        <v>1</v>
      </c>
      <c r="D13" s="40">
        <v>35.791550012725885</v>
      </c>
      <c r="E13" s="40">
        <v>43.694324255535761</v>
      </c>
      <c r="F13" s="40">
        <v>49.102825146347669</v>
      </c>
      <c r="G13" s="40">
        <v>70.024179180453032</v>
      </c>
      <c r="H13" s="47">
        <v>77.691524560956978</v>
      </c>
      <c r="I13" s="40">
        <v>82.495545940442867</v>
      </c>
      <c r="J13" s="40">
        <v>88.190379231356573</v>
      </c>
      <c r="K13" s="40">
        <v>90.894629676762534</v>
      </c>
      <c r="L13" s="40">
        <v>93.987019597862059</v>
      </c>
      <c r="M13" s="40">
        <v>97.263934843471617</v>
      </c>
      <c r="N13" s="40">
        <v>98.657419190633746</v>
      </c>
      <c r="O13" s="41">
        <v>99.420972257571904</v>
      </c>
      <c r="P13" s="41">
        <v>100</v>
      </c>
      <c r="Q13" s="210" t="s">
        <v>51</v>
      </c>
      <c r="R13" s="211"/>
      <c r="S13" s="212"/>
    </row>
    <row r="14" spans="1:19" ht="27" customHeight="1" x14ac:dyDescent="0.2">
      <c r="A14" s="28">
        <v>2</v>
      </c>
      <c r="B14" s="38" t="s">
        <v>50</v>
      </c>
      <c r="C14" s="39">
        <v>1</v>
      </c>
      <c r="D14" s="40">
        <v>33.015608740894905</v>
      </c>
      <c r="E14" s="40">
        <v>38.24349635796046</v>
      </c>
      <c r="F14" s="40">
        <v>57.123829344432885</v>
      </c>
      <c r="G14" s="40">
        <v>83.334027055150884</v>
      </c>
      <c r="H14" s="47">
        <v>89.460978147762745</v>
      </c>
      <c r="I14" s="40">
        <v>91.883454734651409</v>
      </c>
      <c r="J14" s="40">
        <v>93.627471383975021</v>
      </c>
      <c r="K14" s="40">
        <v>95.483870967741936</v>
      </c>
      <c r="L14" s="40">
        <v>96.840790842872011</v>
      </c>
      <c r="M14" s="40">
        <v>98.043704474505716</v>
      </c>
      <c r="N14" s="40">
        <v>99.504682622268476</v>
      </c>
      <c r="O14" s="41">
        <v>99.912591050988553</v>
      </c>
      <c r="P14" s="41">
        <v>100</v>
      </c>
      <c r="Q14" s="210" t="s">
        <v>51</v>
      </c>
      <c r="R14" s="211"/>
      <c r="S14" s="212"/>
    </row>
    <row r="15" spans="1:19" s="32" customFormat="1" ht="25.5" customHeight="1" x14ac:dyDescent="0.2">
      <c r="A15" s="28">
        <v>3</v>
      </c>
      <c r="B15" s="38" t="s">
        <v>57</v>
      </c>
      <c r="C15" s="39">
        <v>2</v>
      </c>
      <c r="D15" s="39">
        <v>0</v>
      </c>
      <c r="E15" s="39">
        <v>0</v>
      </c>
      <c r="F15" s="39">
        <v>0</v>
      </c>
      <c r="G15" s="39">
        <v>0</v>
      </c>
      <c r="H15" s="51">
        <v>0</v>
      </c>
      <c r="I15" s="39">
        <v>0</v>
      </c>
      <c r="J15" s="39">
        <v>0</v>
      </c>
      <c r="K15" s="39">
        <v>0</v>
      </c>
      <c r="L15" s="39">
        <v>0.1203852327447833</v>
      </c>
      <c r="M15" s="39">
        <v>0.8226324237560193</v>
      </c>
      <c r="N15" s="39">
        <v>25.040128410914928</v>
      </c>
      <c r="O15" s="39">
        <v>72.471910112359552</v>
      </c>
      <c r="P15" s="39">
        <v>100</v>
      </c>
      <c r="Q15" s="227" t="s">
        <v>56</v>
      </c>
      <c r="R15" s="228"/>
      <c r="S15" s="229"/>
    </row>
    <row r="16" spans="1:19" ht="28.5" customHeight="1" x14ac:dyDescent="0.2">
      <c r="A16" s="28">
        <v>4</v>
      </c>
      <c r="B16" s="38" t="s">
        <v>55</v>
      </c>
      <c r="C16" s="39">
        <v>1</v>
      </c>
      <c r="D16" s="40">
        <v>4.22351405860719</v>
      </c>
      <c r="E16" s="40">
        <v>5.7064895005338716</v>
      </c>
      <c r="F16" s="40">
        <v>12.884090639459011</v>
      </c>
      <c r="G16" s="40">
        <v>35.89986949816111</v>
      </c>
      <c r="H16" s="47">
        <v>53.766757622493763</v>
      </c>
      <c r="I16" s="40">
        <v>66.283070352354969</v>
      </c>
      <c r="J16" s="40">
        <v>75.086012575631742</v>
      </c>
      <c r="K16" s="40">
        <v>77.565547514533165</v>
      </c>
      <c r="L16" s="40">
        <v>82.07379285799027</v>
      </c>
      <c r="M16" s="40">
        <v>87.400640645390908</v>
      </c>
      <c r="N16" s="40">
        <v>97.698422114129784</v>
      </c>
      <c r="O16" s="41">
        <v>98.896666271206541</v>
      </c>
      <c r="P16" s="41">
        <v>100</v>
      </c>
      <c r="Q16" s="210" t="s">
        <v>51</v>
      </c>
      <c r="R16" s="211"/>
      <c r="S16" s="212"/>
    </row>
    <row r="17" spans="1:20" x14ac:dyDescent="0.2">
      <c r="A17" s="28"/>
      <c r="B17" s="38"/>
      <c r="C17" s="42"/>
      <c r="D17" s="43"/>
      <c r="E17" s="225" t="s">
        <v>53</v>
      </c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6"/>
    </row>
    <row r="18" spans="1:20" ht="27" customHeight="1" x14ac:dyDescent="0.2">
      <c r="A18" s="28">
        <v>1</v>
      </c>
      <c r="B18" s="38" t="s">
        <v>50</v>
      </c>
      <c r="C18" s="39">
        <v>1</v>
      </c>
      <c r="D18" s="40">
        <v>64.208449987274122</v>
      </c>
      <c r="E18" s="40">
        <v>56.305675744464239</v>
      </c>
      <c r="F18" s="40">
        <v>50.897174853652331</v>
      </c>
      <c r="G18" s="40">
        <v>29.975820819546968</v>
      </c>
      <c r="H18" s="47">
        <v>22.308475439043022</v>
      </c>
      <c r="I18" s="40">
        <v>17.504454059557133</v>
      </c>
      <c r="J18" s="40">
        <v>11.809620768643427</v>
      </c>
      <c r="K18" s="40">
        <v>9.1053703232374659</v>
      </c>
      <c r="L18" s="40">
        <v>6.0129804021379414</v>
      </c>
      <c r="M18" s="40">
        <v>2.7360651565283831</v>
      </c>
      <c r="N18" s="41">
        <v>1.3425808093662539</v>
      </c>
      <c r="O18" s="41">
        <v>0.57902774242809585</v>
      </c>
      <c r="P18" s="41">
        <v>0</v>
      </c>
      <c r="Q18" s="224"/>
      <c r="R18" s="214"/>
      <c r="S18" s="216"/>
    </row>
    <row r="19" spans="1:20" ht="27.75" customHeight="1" x14ac:dyDescent="0.2">
      <c r="A19" s="28">
        <v>2</v>
      </c>
      <c r="B19" s="38" t="s">
        <v>50</v>
      </c>
      <c r="C19" s="39">
        <v>1</v>
      </c>
      <c r="D19" s="40">
        <v>66.984391259105095</v>
      </c>
      <c r="E19" s="40">
        <v>61.75650364203954</v>
      </c>
      <c r="F19" s="40">
        <v>42.876170655567115</v>
      </c>
      <c r="G19" s="40">
        <v>16.665972944849116</v>
      </c>
      <c r="H19" s="47">
        <v>10.539021852237255</v>
      </c>
      <c r="I19" s="40">
        <v>8.1165452653485914</v>
      </c>
      <c r="J19" s="40">
        <v>6.3725286160249794</v>
      </c>
      <c r="K19" s="40">
        <v>4.5161290322580641</v>
      </c>
      <c r="L19" s="40">
        <v>3.1592091571279894</v>
      </c>
      <c r="M19" s="40">
        <v>1.9562955254942835</v>
      </c>
      <c r="N19" s="41">
        <v>0.49531737773152429</v>
      </c>
      <c r="O19" s="41">
        <v>8.7408949011447135E-2</v>
      </c>
      <c r="P19" s="41">
        <v>0</v>
      </c>
      <c r="Q19" s="224"/>
      <c r="R19" s="214"/>
      <c r="S19" s="216"/>
    </row>
    <row r="20" spans="1:20" s="32" customFormat="1" ht="26.25" customHeight="1" x14ac:dyDescent="0.2">
      <c r="A20" s="28">
        <v>3</v>
      </c>
      <c r="B20" s="38" t="s">
        <v>58</v>
      </c>
      <c r="C20" s="39">
        <v>2</v>
      </c>
      <c r="D20" s="39">
        <v>100</v>
      </c>
      <c r="E20" s="39">
        <v>100</v>
      </c>
      <c r="F20" s="39">
        <v>100</v>
      </c>
      <c r="G20" s="39">
        <v>100</v>
      </c>
      <c r="H20" s="51">
        <v>100</v>
      </c>
      <c r="I20" s="39">
        <v>100</v>
      </c>
      <c r="J20" s="39">
        <v>100</v>
      </c>
      <c r="K20" s="39">
        <v>100</v>
      </c>
      <c r="L20" s="39">
        <v>99.879614767255219</v>
      </c>
      <c r="M20" s="39">
        <v>99.177367576243981</v>
      </c>
      <c r="N20" s="39">
        <v>74.959871589085068</v>
      </c>
      <c r="O20" s="39">
        <v>27.528089887640448</v>
      </c>
      <c r="P20" s="39">
        <v>0</v>
      </c>
      <c r="Q20" s="224"/>
      <c r="R20" s="214"/>
      <c r="S20" s="216"/>
    </row>
    <row r="21" spans="1:20" ht="28.5" customHeight="1" x14ac:dyDescent="0.2">
      <c r="A21" s="28">
        <v>4</v>
      </c>
      <c r="B21" s="38" t="s">
        <v>55</v>
      </c>
      <c r="C21" s="39">
        <v>1</v>
      </c>
      <c r="D21" s="40">
        <v>95.776485941392806</v>
      </c>
      <c r="E21" s="40">
        <v>94.293510499466123</v>
      </c>
      <c r="F21" s="40">
        <v>87.115909360540996</v>
      </c>
      <c r="G21" s="40">
        <v>64.10013050183889</v>
      </c>
      <c r="H21" s="47">
        <v>46.233242377506237</v>
      </c>
      <c r="I21" s="40">
        <v>33.716929647645031</v>
      </c>
      <c r="J21" s="40">
        <v>24.913987424368258</v>
      </c>
      <c r="K21" s="40">
        <v>22.434452485466835</v>
      </c>
      <c r="L21" s="40">
        <v>17.92620714200973</v>
      </c>
      <c r="M21" s="40">
        <v>12.599359354609092</v>
      </c>
      <c r="N21" s="41">
        <v>2.3015778858702163</v>
      </c>
      <c r="O21" s="41">
        <v>1.1033337287934586</v>
      </c>
      <c r="P21" s="41">
        <v>0</v>
      </c>
      <c r="Q21" s="224"/>
      <c r="R21" s="214"/>
      <c r="S21" s="216"/>
    </row>
    <row r="22" spans="1:20" ht="15" customHeight="1" x14ac:dyDescent="0.2">
      <c r="A22" s="28"/>
      <c r="B22" s="38"/>
      <c r="C22" s="42"/>
      <c r="D22" s="43"/>
      <c r="E22" s="213" t="s">
        <v>54</v>
      </c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5"/>
      <c r="R22" s="214"/>
      <c r="S22" s="216"/>
    </row>
    <row r="23" spans="1:20" s="35" customFormat="1" ht="24.75" customHeight="1" x14ac:dyDescent="0.2">
      <c r="A23" s="46">
        <v>1</v>
      </c>
      <c r="B23" s="38" t="s">
        <v>50</v>
      </c>
      <c r="C23" s="39">
        <v>1</v>
      </c>
      <c r="D23" s="47">
        <v>35.791550012725899</v>
      </c>
      <c r="E23" s="47">
        <v>7.9027742428098753</v>
      </c>
      <c r="F23" s="47">
        <v>5.4085008908119114</v>
      </c>
      <c r="G23" s="47">
        <v>20.92135403410537</v>
      </c>
      <c r="H23" s="47">
        <v>7.6673453805039458</v>
      </c>
      <c r="I23" s="47">
        <v>4.8040213794858744</v>
      </c>
      <c r="J23" s="47">
        <v>5.6948332909137189</v>
      </c>
      <c r="K23" s="47">
        <v>2.7042504454059557</v>
      </c>
      <c r="L23" s="47">
        <v>3.0923899210995165</v>
      </c>
      <c r="M23" s="47">
        <v>3.2769152456095698</v>
      </c>
      <c r="N23" s="47">
        <v>1.3934843471621277</v>
      </c>
      <c r="O23" s="47">
        <v>0.76355306693815217</v>
      </c>
      <c r="P23" s="47">
        <v>0.57902774242809874</v>
      </c>
      <c r="Q23" s="41">
        <v>100.00000000000001</v>
      </c>
      <c r="R23" s="48"/>
      <c r="S23" s="49"/>
      <c r="T23" s="34"/>
    </row>
    <row r="24" spans="1:20" s="37" customFormat="1" ht="30" customHeight="1" x14ac:dyDescent="0.2">
      <c r="A24" s="46">
        <v>2</v>
      </c>
      <c r="B24" s="39" t="s">
        <v>52</v>
      </c>
      <c r="C24" s="39">
        <v>1</v>
      </c>
      <c r="D24" s="40">
        <v>66.984391259105095</v>
      </c>
      <c r="E24" s="40">
        <v>61.75650364203954</v>
      </c>
      <c r="F24" s="40">
        <v>42.876170655567115</v>
      </c>
      <c r="G24" s="40">
        <v>16.665972944849116</v>
      </c>
      <c r="H24" s="47">
        <v>10.539021852237255</v>
      </c>
      <c r="I24" s="40">
        <v>8.1165452653485914</v>
      </c>
      <c r="J24" s="40">
        <v>6.3725286160249794</v>
      </c>
      <c r="K24" s="40">
        <v>4.5161290322580641</v>
      </c>
      <c r="L24" s="40">
        <v>3.1592091571279894</v>
      </c>
      <c r="M24" s="40">
        <v>1.9562955254942835</v>
      </c>
      <c r="N24" s="41">
        <v>0.49531737773152429</v>
      </c>
      <c r="O24" s="41">
        <v>8.7408949011447135E-2</v>
      </c>
      <c r="P24" s="41">
        <v>0</v>
      </c>
      <c r="Q24" s="41">
        <v>100.00000000000001</v>
      </c>
      <c r="R24" s="48"/>
      <c r="S24" s="49"/>
      <c r="T24" s="36"/>
    </row>
    <row r="25" spans="1:20" s="35" customFormat="1" ht="30.75" customHeight="1" x14ac:dyDescent="0.2">
      <c r="A25" s="46">
        <v>3</v>
      </c>
      <c r="B25" s="38" t="s">
        <v>59</v>
      </c>
      <c r="C25" s="40">
        <v>2</v>
      </c>
      <c r="D25" s="40">
        <v>0</v>
      </c>
      <c r="E25" s="40">
        <v>0</v>
      </c>
      <c r="F25" s="40">
        <v>0</v>
      </c>
      <c r="G25" s="40">
        <v>0</v>
      </c>
      <c r="H25" s="47">
        <v>0</v>
      </c>
      <c r="I25" s="40">
        <v>0</v>
      </c>
      <c r="J25" s="40">
        <v>0</v>
      </c>
      <c r="K25" s="40">
        <v>0</v>
      </c>
      <c r="L25" s="40">
        <v>0.1203852327447833</v>
      </c>
      <c r="M25" s="40">
        <v>0.702247191011236</v>
      </c>
      <c r="N25" s="40">
        <v>24.217495987158909</v>
      </c>
      <c r="O25" s="40">
        <v>47.431781701444628</v>
      </c>
      <c r="P25" s="40">
        <v>27.528089887640451</v>
      </c>
      <c r="Q25" s="40">
        <v>100.00000000000001</v>
      </c>
      <c r="R25" s="44"/>
      <c r="S25" s="45"/>
      <c r="T25" s="34"/>
    </row>
    <row r="26" spans="1:20" s="35" customFormat="1" ht="30" customHeight="1" x14ac:dyDescent="0.2">
      <c r="A26" s="46">
        <v>4</v>
      </c>
      <c r="B26" s="38" t="s">
        <v>55</v>
      </c>
      <c r="C26" s="39">
        <v>1</v>
      </c>
      <c r="D26" s="47">
        <v>4.22351405860719</v>
      </c>
      <c r="E26" s="47">
        <v>1.4829754419266816</v>
      </c>
      <c r="F26" s="47">
        <v>7.17760113892514</v>
      </c>
      <c r="G26" s="47">
        <v>23.015778858702099</v>
      </c>
      <c r="H26" s="47">
        <v>17.866888124332661</v>
      </c>
      <c r="I26" s="47">
        <v>12.516312729861193</v>
      </c>
      <c r="J26" s="47">
        <v>8.8029422232767836</v>
      </c>
      <c r="K26" s="47">
        <v>2.4795349389014119</v>
      </c>
      <c r="L26" s="47">
        <v>4.5082453434571121</v>
      </c>
      <c r="M26" s="47">
        <v>5.3268477874006406</v>
      </c>
      <c r="N26" s="47">
        <v>10.297781468738878</v>
      </c>
      <c r="O26" s="47">
        <v>1.1982441570767588</v>
      </c>
      <c r="P26" s="47">
        <v>1.1033337287934513</v>
      </c>
      <c r="Q26" s="41">
        <v>99.999999999999986</v>
      </c>
      <c r="R26" s="44"/>
      <c r="S26" s="45"/>
      <c r="T26" s="34"/>
    </row>
    <row r="27" spans="1:20" x14ac:dyDescent="0.2">
      <c r="L27" s="217"/>
      <c r="M27" s="217"/>
    </row>
  </sheetData>
  <mergeCells count="36">
    <mergeCell ref="E22:S22"/>
    <mergeCell ref="L27:M27"/>
    <mergeCell ref="D5:S6"/>
    <mergeCell ref="Q20:S20"/>
    <mergeCell ref="Q21:S21"/>
    <mergeCell ref="E17:S17"/>
    <mergeCell ref="Q18:S18"/>
    <mergeCell ref="Q19:S19"/>
    <mergeCell ref="Q14:S14"/>
    <mergeCell ref="Q15:S15"/>
    <mergeCell ref="Q16:S16"/>
    <mergeCell ref="P8:P10"/>
    <mergeCell ref="E11:H11"/>
    <mergeCell ref="I11:J11"/>
    <mergeCell ref="K11:O11"/>
    <mergeCell ref="E12:S12"/>
    <mergeCell ref="Q13:S13"/>
    <mergeCell ref="J8:J10"/>
    <mergeCell ref="K8:K10"/>
    <mergeCell ref="L8:L10"/>
    <mergeCell ref="M8:M10"/>
    <mergeCell ref="N8:N10"/>
    <mergeCell ref="O8:O10"/>
    <mergeCell ref="I8:I10"/>
    <mergeCell ref="A2:S2"/>
    <mergeCell ref="A3:S4"/>
    <mergeCell ref="A5:A12"/>
    <mergeCell ref="B5:B12"/>
    <mergeCell ref="C5:C12"/>
    <mergeCell ref="D7:P7"/>
    <mergeCell ref="Q7:S11"/>
    <mergeCell ref="D8:D10"/>
    <mergeCell ref="E8:E10"/>
    <mergeCell ref="F8:F10"/>
    <mergeCell ref="G8:G10"/>
    <mergeCell ref="H8:H10"/>
  </mergeCells>
  <printOptions horizontalCentered="1"/>
  <pageMargins left="0.59055118110236227" right="0.39370078740157483" top="0.78740157480314965" bottom="0.39370078740157483" header="0.51181102362204722" footer="0.51181102362204722"/>
  <pageSetup paperSize="9" orientation="landscape" r:id="rId1"/>
  <headerFooter alignWithMargins="0">
    <oddHeader>&amp;R&amp;14Приложение № 3 лист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A6841-9CD6-4595-B549-EB8ED29D9982}">
  <sheetPr>
    <tabColor rgb="FF92D050"/>
  </sheetPr>
  <dimension ref="A2:AH107"/>
  <sheetViews>
    <sheetView view="pageBreakPreview" topLeftCell="A25" zoomScaleNormal="100" zoomScaleSheetLayoutView="100" workbookViewId="0">
      <selection activeCell="I62" sqref="I62"/>
    </sheetView>
  </sheetViews>
  <sheetFormatPr defaultRowHeight="12.75" x14ac:dyDescent="0.2"/>
  <cols>
    <col min="1" max="1" width="2.7109375" style="5" customWidth="1"/>
    <col min="2" max="2" width="29.42578125" style="5" customWidth="1"/>
    <col min="3" max="3" width="9.28515625" style="52" customWidth="1"/>
    <col min="4" max="4" width="7.7109375" style="5" customWidth="1"/>
    <col min="5" max="5" width="9" style="5" customWidth="1"/>
    <col min="6" max="6" width="9.85546875" style="5" customWidth="1"/>
    <col min="7" max="7" width="10.140625" style="5" customWidth="1"/>
    <col min="8" max="9" width="8.7109375" style="5" customWidth="1"/>
    <col min="10" max="10" width="9.140625" style="5" customWidth="1"/>
    <col min="11" max="11" width="10.42578125" style="5" customWidth="1"/>
    <col min="12" max="12" width="9.42578125" style="5" customWidth="1"/>
    <col min="13" max="13" width="7" style="5" customWidth="1"/>
    <col min="14" max="14" width="6.7109375" style="5" customWidth="1"/>
    <col min="15" max="15" width="7.5703125" style="5" customWidth="1"/>
    <col min="16" max="16" width="9.85546875" style="5" customWidth="1"/>
    <col min="17" max="17" width="13.140625" style="5" customWidth="1"/>
    <col min="18" max="18" width="2.28515625" style="5" customWidth="1"/>
    <col min="19" max="19" width="15.7109375" style="5" customWidth="1"/>
    <col min="20" max="20" width="6.7109375" style="5" customWidth="1"/>
    <col min="21" max="21" width="9.85546875" style="5" customWidth="1"/>
    <col min="22" max="22" width="2.140625" style="5" customWidth="1"/>
    <col min="23" max="248" width="9.140625" style="5"/>
    <col min="249" max="249" width="17.42578125" style="5" customWidth="1"/>
    <col min="250" max="250" width="13.28515625" style="5" customWidth="1"/>
    <col min="251" max="251" width="6.28515625" style="5" customWidth="1"/>
    <col min="252" max="252" width="8.42578125" style="5" customWidth="1"/>
    <col min="253" max="253" width="11.5703125" style="5" customWidth="1"/>
    <col min="254" max="254" width="8.28515625" style="5" customWidth="1"/>
    <col min="255" max="255" width="7" style="5" customWidth="1"/>
    <col min="256" max="256" width="6.85546875" style="5" customWidth="1"/>
    <col min="257" max="257" width="6.7109375" style="5" customWidth="1"/>
    <col min="258" max="258" width="8.5703125" style="5" customWidth="1"/>
    <col min="259" max="259" width="9.42578125" style="5" customWidth="1"/>
    <col min="260" max="260" width="8.5703125" style="5" customWidth="1"/>
    <col min="261" max="270" width="6.7109375" style="5" customWidth="1"/>
    <col min="271" max="504" width="9.140625" style="5"/>
    <col min="505" max="505" width="17.42578125" style="5" customWidth="1"/>
    <col min="506" max="506" width="13.28515625" style="5" customWidth="1"/>
    <col min="507" max="507" width="6.28515625" style="5" customWidth="1"/>
    <col min="508" max="508" width="8.42578125" style="5" customWidth="1"/>
    <col min="509" max="509" width="11.5703125" style="5" customWidth="1"/>
    <col min="510" max="510" width="8.28515625" style="5" customWidth="1"/>
    <col min="511" max="511" width="7" style="5" customWidth="1"/>
    <col min="512" max="512" width="6.85546875" style="5" customWidth="1"/>
    <col min="513" max="513" width="6.7109375" style="5" customWidth="1"/>
    <col min="514" max="514" width="8.5703125" style="5" customWidth="1"/>
    <col min="515" max="515" width="9.42578125" style="5" customWidth="1"/>
    <col min="516" max="516" width="8.5703125" style="5" customWidth="1"/>
    <col min="517" max="526" width="6.7109375" style="5" customWidth="1"/>
    <col min="527" max="760" width="9.140625" style="5"/>
    <col min="761" max="761" width="17.42578125" style="5" customWidth="1"/>
    <col min="762" max="762" width="13.28515625" style="5" customWidth="1"/>
    <col min="763" max="763" width="6.28515625" style="5" customWidth="1"/>
    <col min="764" max="764" width="8.42578125" style="5" customWidth="1"/>
    <col min="765" max="765" width="11.5703125" style="5" customWidth="1"/>
    <col min="766" max="766" width="8.28515625" style="5" customWidth="1"/>
    <col min="767" max="767" width="7" style="5" customWidth="1"/>
    <col min="768" max="768" width="6.85546875" style="5" customWidth="1"/>
    <col min="769" max="769" width="6.7109375" style="5" customWidth="1"/>
    <col min="770" max="770" width="8.5703125" style="5" customWidth="1"/>
    <col min="771" max="771" width="9.42578125" style="5" customWidth="1"/>
    <col min="772" max="772" width="8.5703125" style="5" customWidth="1"/>
    <col min="773" max="782" width="6.7109375" style="5" customWidth="1"/>
    <col min="783" max="1016" width="9.140625" style="5"/>
    <col min="1017" max="1017" width="17.42578125" style="5" customWidth="1"/>
    <col min="1018" max="1018" width="13.28515625" style="5" customWidth="1"/>
    <col min="1019" max="1019" width="6.28515625" style="5" customWidth="1"/>
    <col min="1020" max="1020" width="8.42578125" style="5" customWidth="1"/>
    <col min="1021" max="1021" width="11.5703125" style="5" customWidth="1"/>
    <col min="1022" max="1022" width="8.28515625" style="5" customWidth="1"/>
    <col min="1023" max="1023" width="7" style="5" customWidth="1"/>
    <col min="1024" max="1024" width="6.85546875" style="5" customWidth="1"/>
    <col min="1025" max="1025" width="6.7109375" style="5" customWidth="1"/>
    <col min="1026" max="1026" width="8.5703125" style="5" customWidth="1"/>
    <col min="1027" max="1027" width="9.42578125" style="5" customWidth="1"/>
    <col min="1028" max="1028" width="8.5703125" style="5" customWidth="1"/>
    <col min="1029" max="1038" width="6.7109375" style="5" customWidth="1"/>
    <col min="1039" max="1272" width="9.140625" style="5"/>
    <col min="1273" max="1273" width="17.42578125" style="5" customWidth="1"/>
    <col min="1274" max="1274" width="13.28515625" style="5" customWidth="1"/>
    <col min="1275" max="1275" width="6.28515625" style="5" customWidth="1"/>
    <col min="1276" max="1276" width="8.42578125" style="5" customWidth="1"/>
    <col min="1277" max="1277" width="11.5703125" style="5" customWidth="1"/>
    <col min="1278" max="1278" width="8.28515625" style="5" customWidth="1"/>
    <col min="1279" max="1279" width="7" style="5" customWidth="1"/>
    <col min="1280" max="1280" width="6.85546875" style="5" customWidth="1"/>
    <col min="1281" max="1281" width="6.7109375" style="5" customWidth="1"/>
    <col min="1282" max="1282" width="8.5703125" style="5" customWidth="1"/>
    <col min="1283" max="1283" width="9.42578125" style="5" customWidth="1"/>
    <col min="1284" max="1284" width="8.5703125" style="5" customWidth="1"/>
    <col min="1285" max="1294" width="6.7109375" style="5" customWidth="1"/>
    <col min="1295" max="1528" width="9.140625" style="5"/>
    <col min="1529" max="1529" width="17.42578125" style="5" customWidth="1"/>
    <col min="1530" max="1530" width="13.28515625" style="5" customWidth="1"/>
    <col min="1531" max="1531" width="6.28515625" style="5" customWidth="1"/>
    <col min="1532" max="1532" width="8.42578125" style="5" customWidth="1"/>
    <col min="1533" max="1533" width="11.5703125" style="5" customWidth="1"/>
    <col min="1534" max="1534" width="8.28515625" style="5" customWidth="1"/>
    <col min="1535" max="1535" width="7" style="5" customWidth="1"/>
    <col min="1536" max="1536" width="6.85546875" style="5" customWidth="1"/>
    <col min="1537" max="1537" width="6.7109375" style="5" customWidth="1"/>
    <col min="1538" max="1538" width="8.5703125" style="5" customWidth="1"/>
    <col min="1539" max="1539" width="9.42578125" style="5" customWidth="1"/>
    <col min="1540" max="1540" width="8.5703125" style="5" customWidth="1"/>
    <col min="1541" max="1550" width="6.7109375" style="5" customWidth="1"/>
    <col min="1551" max="1784" width="9.140625" style="5"/>
    <col min="1785" max="1785" width="17.42578125" style="5" customWidth="1"/>
    <col min="1786" max="1786" width="13.28515625" style="5" customWidth="1"/>
    <col min="1787" max="1787" width="6.28515625" style="5" customWidth="1"/>
    <col min="1788" max="1788" width="8.42578125" style="5" customWidth="1"/>
    <col min="1789" max="1789" width="11.5703125" style="5" customWidth="1"/>
    <col min="1790" max="1790" width="8.28515625" style="5" customWidth="1"/>
    <col min="1791" max="1791" width="7" style="5" customWidth="1"/>
    <col min="1792" max="1792" width="6.85546875" style="5" customWidth="1"/>
    <col min="1793" max="1793" width="6.7109375" style="5" customWidth="1"/>
    <col min="1794" max="1794" width="8.5703125" style="5" customWidth="1"/>
    <col min="1795" max="1795" width="9.42578125" style="5" customWidth="1"/>
    <col min="1796" max="1796" width="8.5703125" style="5" customWidth="1"/>
    <col min="1797" max="1806" width="6.7109375" style="5" customWidth="1"/>
    <col min="1807" max="2040" width="9.140625" style="5"/>
    <col min="2041" max="2041" width="17.42578125" style="5" customWidth="1"/>
    <col min="2042" max="2042" width="13.28515625" style="5" customWidth="1"/>
    <col min="2043" max="2043" width="6.28515625" style="5" customWidth="1"/>
    <col min="2044" max="2044" width="8.42578125" style="5" customWidth="1"/>
    <col min="2045" max="2045" width="11.5703125" style="5" customWidth="1"/>
    <col min="2046" max="2046" width="8.28515625" style="5" customWidth="1"/>
    <col min="2047" max="2047" width="7" style="5" customWidth="1"/>
    <col min="2048" max="2048" width="6.85546875" style="5" customWidth="1"/>
    <col min="2049" max="2049" width="6.7109375" style="5" customWidth="1"/>
    <col min="2050" max="2050" width="8.5703125" style="5" customWidth="1"/>
    <col min="2051" max="2051" width="9.42578125" style="5" customWidth="1"/>
    <col min="2052" max="2052" width="8.5703125" style="5" customWidth="1"/>
    <col min="2053" max="2062" width="6.7109375" style="5" customWidth="1"/>
    <col min="2063" max="2296" width="9.140625" style="5"/>
    <col min="2297" max="2297" width="17.42578125" style="5" customWidth="1"/>
    <col min="2298" max="2298" width="13.28515625" style="5" customWidth="1"/>
    <col min="2299" max="2299" width="6.28515625" style="5" customWidth="1"/>
    <col min="2300" max="2300" width="8.42578125" style="5" customWidth="1"/>
    <col min="2301" max="2301" width="11.5703125" style="5" customWidth="1"/>
    <col min="2302" max="2302" width="8.28515625" style="5" customWidth="1"/>
    <col min="2303" max="2303" width="7" style="5" customWidth="1"/>
    <col min="2304" max="2304" width="6.85546875" style="5" customWidth="1"/>
    <col min="2305" max="2305" width="6.7109375" style="5" customWidth="1"/>
    <col min="2306" max="2306" width="8.5703125" style="5" customWidth="1"/>
    <col min="2307" max="2307" width="9.42578125" style="5" customWidth="1"/>
    <col min="2308" max="2308" width="8.5703125" style="5" customWidth="1"/>
    <col min="2309" max="2318" width="6.7109375" style="5" customWidth="1"/>
    <col min="2319" max="2552" width="9.140625" style="5"/>
    <col min="2553" max="2553" width="17.42578125" style="5" customWidth="1"/>
    <col min="2554" max="2554" width="13.28515625" style="5" customWidth="1"/>
    <col min="2555" max="2555" width="6.28515625" style="5" customWidth="1"/>
    <col min="2556" max="2556" width="8.42578125" style="5" customWidth="1"/>
    <col min="2557" max="2557" width="11.5703125" style="5" customWidth="1"/>
    <col min="2558" max="2558" width="8.28515625" style="5" customWidth="1"/>
    <col min="2559" max="2559" width="7" style="5" customWidth="1"/>
    <col min="2560" max="2560" width="6.85546875" style="5" customWidth="1"/>
    <col min="2561" max="2561" width="6.7109375" style="5" customWidth="1"/>
    <col min="2562" max="2562" width="8.5703125" style="5" customWidth="1"/>
    <col min="2563" max="2563" width="9.42578125" style="5" customWidth="1"/>
    <col min="2564" max="2564" width="8.5703125" style="5" customWidth="1"/>
    <col min="2565" max="2574" width="6.7109375" style="5" customWidth="1"/>
    <col min="2575" max="2808" width="9.140625" style="5"/>
    <col min="2809" max="2809" width="17.42578125" style="5" customWidth="1"/>
    <col min="2810" max="2810" width="13.28515625" style="5" customWidth="1"/>
    <col min="2811" max="2811" width="6.28515625" style="5" customWidth="1"/>
    <col min="2812" max="2812" width="8.42578125" style="5" customWidth="1"/>
    <col min="2813" max="2813" width="11.5703125" style="5" customWidth="1"/>
    <col min="2814" max="2814" width="8.28515625" style="5" customWidth="1"/>
    <col min="2815" max="2815" width="7" style="5" customWidth="1"/>
    <col min="2816" max="2816" width="6.85546875" style="5" customWidth="1"/>
    <col min="2817" max="2817" width="6.7109375" style="5" customWidth="1"/>
    <col min="2818" max="2818" width="8.5703125" style="5" customWidth="1"/>
    <col min="2819" max="2819" width="9.42578125" style="5" customWidth="1"/>
    <col min="2820" max="2820" width="8.5703125" style="5" customWidth="1"/>
    <col min="2821" max="2830" width="6.7109375" style="5" customWidth="1"/>
    <col min="2831" max="3064" width="9.140625" style="5"/>
    <col min="3065" max="3065" width="17.42578125" style="5" customWidth="1"/>
    <col min="3066" max="3066" width="13.28515625" style="5" customWidth="1"/>
    <col min="3067" max="3067" width="6.28515625" style="5" customWidth="1"/>
    <col min="3068" max="3068" width="8.42578125" style="5" customWidth="1"/>
    <col min="3069" max="3069" width="11.5703125" style="5" customWidth="1"/>
    <col min="3070" max="3070" width="8.28515625" style="5" customWidth="1"/>
    <col min="3071" max="3071" width="7" style="5" customWidth="1"/>
    <col min="3072" max="3072" width="6.85546875" style="5" customWidth="1"/>
    <col min="3073" max="3073" width="6.7109375" style="5" customWidth="1"/>
    <col min="3074" max="3074" width="8.5703125" style="5" customWidth="1"/>
    <col min="3075" max="3075" width="9.42578125" style="5" customWidth="1"/>
    <col min="3076" max="3076" width="8.5703125" style="5" customWidth="1"/>
    <col min="3077" max="3086" width="6.7109375" style="5" customWidth="1"/>
    <col min="3087" max="3320" width="9.140625" style="5"/>
    <col min="3321" max="3321" width="17.42578125" style="5" customWidth="1"/>
    <col min="3322" max="3322" width="13.28515625" style="5" customWidth="1"/>
    <col min="3323" max="3323" width="6.28515625" style="5" customWidth="1"/>
    <col min="3324" max="3324" width="8.42578125" style="5" customWidth="1"/>
    <col min="3325" max="3325" width="11.5703125" style="5" customWidth="1"/>
    <col min="3326" max="3326" width="8.28515625" style="5" customWidth="1"/>
    <col min="3327" max="3327" width="7" style="5" customWidth="1"/>
    <col min="3328" max="3328" width="6.85546875" style="5" customWidth="1"/>
    <col min="3329" max="3329" width="6.7109375" style="5" customWidth="1"/>
    <col min="3330" max="3330" width="8.5703125" style="5" customWidth="1"/>
    <col min="3331" max="3331" width="9.42578125" style="5" customWidth="1"/>
    <col min="3332" max="3332" width="8.5703125" style="5" customWidth="1"/>
    <col min="3333" max="3342" width="6.7109375" style="5" customWidth="1"/>
    <col min="3343" max="3576" width="9.140625" style="5"/>
    <col min="3577" max="3577" width="17.42578125" style="5" customWidth="1"/>
    <col min="3578" max="3578" width="13.28515625" style="5" customWidth="1"/>
    <col min="3579" max="3579" width="6.28515625" style="5" customWidth="1"/>
    <col min="3580" max="3580" width="8.42578125" style="5" customWidth="1"/>
    <col min="3581" max="3581" width="11.5703125" style="5" customWidth="1"/>
    <col min="3582" max="3582" width="8.28515625" style="5" customWidth="1"/>
    <col min="3583" max="3583" width="7" style="5" customWidth="1"/>
    <col min="3584" max="3584" width="6.85546875" style="5" customWidth="1"/>
    <col min="3585" max="3585" width="6.7109375" style="5" customWidth="1"/>
    <col min="3586" max="3586" width="8.5703125" style="5" customWidth="1"/>
    <col min="3587" max="3587" width="9.42578125" style="5" customWidth="1"/>
    <col min="3588" max="3588" width="8.5703125" style="5" customWidth="1"/>
    <col min="3589" max="3598" width="6.7109375" style="5" customWidth="1"/>
    <col min="3599" max="3832" width="9.140625" style="5"/>
    <col min="3833" max="3833" width="17.42578125" style="5" customWidth="1"/>
    <col min="3834" max="3834" width="13.28515625" style="5" customWidth="1"/>
    <col min="3835" max="3835" width="6.28515625" style="5" customWidth="1"/>
    <col min="3836" max="3836" width="8.42578125" style="5" customWidth="1"/>
    <col min="3837" max="3837" width="11.5703125" style="5" customWidth="1"/>
    <col min="3838" max="3838" width="8.28515625" style="5" customWidth="1"/>
    <col min="3839" max="3839" width="7" style="5" customWidth="1"/>
    <col min="3840" max="3840" width="6.85546875" style="5" customWidth="1"/>
    <col min="3841" max="3841" width="6.7109375" style="5" customWidth="1"/>
    <col min="3842" max="3842" width="8.5703125" style="5" customWidth="1"/>
    <col min="3843" max="3843" width="9.42578125" style="5" customWidth="1"/>
    <col min="3844" max="3844" width="8.5703125" style="5" customWidth="1"/>
    <col min="3845" max="3854" width="6.7109375" style="5" customWidth="1"/>
    <col min="3855" max="4088" width="9.140625" style="5"/>
    <col min="4089" max="4089" width="17.42578125" style="5" customWidth="1"/>
    <col min="4090" max="4090" width="13.28515625" style="5" customWidth="1"/>
    <col min="4091" max="4091" width="6.28515625" style="5" customWidth="1"/>
    <col min="4092" max="4092" width="8.42578125" style="5" customWidth="1"/>
    <col min="4093" max="4093" width="11.5703125" style="5" customWidth="1"/>
    <col min="4094" max="4094" width="8.28515625" style="5" customWidth="1"/>
    <col min="4095" max="4095" width="7" style="5" customWidth="1"/>
    <col min="4096" max="4096" width="6.85546875" style="5" customWidth="1"/>
    <col min="4097" max="4097" width="6.7109375" style="5" customWidth="1"/>
    <col min="4098" max="4098" width="8.5703125" style="5" customWidth="1"/>
    <col min="4099" max="4099" width="9.42578125" style="5" customWidth="1"/>
    <col min="4100" max="4100" width="8.5703125" style="5" customWidth="1"/>
    <col min="4101" max="4110" width="6.7109375" style="5" customWidth="1"/>
    <col min="4111" max="4344" width="9.140625" style="5"/>
    <col min="4345" max="4345" width="17.42578125" style="5" customWidth="1"/>
    <col min="4346" max="4346" width="13.28515625" style="5" customWidth="1"/>
    <col min="4347" max="4347" width="6.28515625" style="5" customWidth="1"/>
    <col min="4348" max="4348" width="8.42578125" style="5" customWidth="1"/>
    <col min="4349" max="4349" width="11.5703125" style="5" customWidth="1"/>
    <col min="4350" max="4350" width="8.28515625" style="5" customWidth="1"/>
    <col min="4351" max="4351" width="7" style="5" customWidth="1"/>
    <col min="4352" max="4352" width="6.85546875" style="5" customWidth="1"/>
    <col min="4353" max="4353" width="6.7109375" style="5" customWidth="1"/>
    <col min="4354" max="4354" width="8.5703125" style="5" customWidth="1"/>
    <col min="4355" max="4355" width="9.42578125" style="5" customWidth="1"/>
    <col min="4356" max="4356" width="8.5703125" style="5" customWidth="1"/>
    <col min="4357" max="4366" width="6.7109375" style="5" customWidth="1"/>
    <col min="4367" max="4600" width="9.140625" style="5"/>
    <col min="4601" max="4601" width="17.42578125" style="5" customWidth="1"/>
    <col min="4602" max="4602" width="13.28515625" style="5" customWidth="1"/>
    <col min="4603" max="4603" width="6.28515625" style="5" customWidth="1"/>
    <col min="4604" max="4604" width="8.42578125" style="5" customWidth="1"/>
    <col min="4605" max="4605" width="11.5703125" style="5" customWidth="1"/>
    <col min="4606" max="4606" width="8.28515625" style="5" customWidth="1"/>
    <col min="4607" max="4607" width="7" style="5" customWidth="1"/>
    <col min="4608" max="4608" width="6.85546875" style="5" customWidth="1"/>
    <col min="4609" max="4609" width="6.7109375" style="5" customWidth="1"/>
    <col min="4610" max="4610" width="8.5703125" style="5" customWidth="1"/>
    <col min="4611" max="4611" width="9.42578125" style="5" customWidth="1"/>
    <col min="4612" max="4612" width="8.5703125" style="5" customWidth="1"/>
    <col min="4613" max="4622" width="6.7109375" style="5" customWidth="1"/>
    <col min="4623" max="4856" width="9.140625" style="5"/>
    <col min="4857" max="4857" width="17.42578125" style="5" customWidth="1"/>
    <col min="4858" max="4858" width="13.28515625" style="5" customWidth="1"/>
    <col min="4859" max="4859" width="6.28515625" style="5" customWidth="1"/>
    <col min="4860" max="4860" width="8.42578125" style="5" customWidth="1"/>
    <col min="4861" max="4861" width="11.5703125" style="5" customWidth="1"/>
    <col min="4862" max="4862" width="8.28515625" style="5" customWidth="1"/>
    <col min="4863" max="4863" width="7" style="5" customWidth="1"/>
    <col min="4864" max="4864" width="6.85546875" style="5" customWidth="1"/>
    <col min="4865" max="4865" width="6.7109375" style="5" customWidth="1"/>
    <col min="4866" max="4866" width="8.5703125" style="5" customWidth="1"/>
    <col min="4867" max="4867" width="9.42578125" style="5" customWidth="1"/>
    <col min="4868" max="4868" width="8.5703125" style="5" customWidth="1"/>
    <col min="4869" max="4878" width="6.7109375" style="5" customWidth="1"/>
    <col min="4879" max="5112" width="9.140625" style="5"/>
    <col min="5113" max="5113" width="17.42578125" style="5" customWidth="1"/>
    <col min="5114" max="5114" width="13.28515625" style="5" customWidth="1"/>
    <col min="5115" max="5115" width="6.28515625" style="5" customWidth="1"/>
    <col min="5116" max="5116" width="8.42578125" style="5" customWidth="1"/>
    <col min="5117" max="5117" width="11.5703125" style="5" customWidth="1"/>
    <col min="5118" max="5118" width="8.28515625" style="5" customWidth="1"/>
    <col min="5119" max="5119" width="7" style="5" customWidth="1"/>
    <col min="5120" max="5120" width="6.85546875" style="5" customWidth="1"/>
    <col min="5121" max="5121" width="6.7109375" style="5" customWidth="1"/>
    <col min="5122" max="5122" width="8.5703125" style="5" customWidth="1"/>
    <col min="5123" max="5123" width="9.42578125" style="5" customWidth="1"/>
    <col min="5124" max="5124" width="8.5703125" style="5" customWidth="1"/>
    <col min="5125" max="5134" width="6.7109375" style="5" customWidth="1"/>
    <col min="5135" max="5368" width="9.140625" style="5"/>
    <col min="5369" max="5369" width="17.42578125" style="5" customWidth="1"/>
    <col min="5370" max="5370" width="13.28515625" style="5" customWidth="1"/>
    <col min="5371" max="5371" width="6.28515625" style="5" customWidth="1"/>
    <col min="5372" max="5372" width="8.42578125" style="5" customWidth="1"/>
    <col min="5373" max="5373" width="11.5703125" style="5" customWidth="1"/>
    <col min="5374" max="5374" width="8.28515625" style="5" customWidth="1"/>
    <col min="5375" max="5375" width="7" style="5" customWidth="1"/>
    <col min="5376" max="5376" width="6.85546875" style="5" customWidth="1"/>
    <col min="5377" max="5377" width="6.7109375" style="5" customWidth="1"/>
    <col min="5378" max="5378" width="8.5703125" style="5" customWidth="1"/>
    <col min="5379" max="5379" width="9.42578125" style="5" customWidth="1"/>
    <col min="5380" max="5380" width="8.5703125" style="5" customWidth="1"/>
    <col min="5381" max="5390" width="6.7109375" style="5" customWidth="1"/>
    <col min="5391" max="5624" width="9.140625" style="5"/>
    <col min="5625" max="5625" width="17.42578125" style="5" customWidth="1"/>
    <col min="5626" max="5626" width="13.28515625" style="5" customWidth="1"/>
    <col min="5627" max="5627" width="6.28515625" style="5" customWidth="1"/>
    <col min="5628" max="5628" width="8.42578125" style="5" customWidth="1"/>
    <col min="5629" max="5629" width="11.5703125" style="5" customWidth="1"/>
    <col min="5630" max="5630" width="8.28515625" style="5" customWidth="1"/>
    <col min="5631" max="5631" width="7" style="5" customWidth="1"/>
    <col min="5632" max="5632" width="6.85546875" style="5" customWidth="1"/>
    <col min="5633" max="5633" width="6.7109375" style="5" customWidth="1"/>
    <col min="5634" max="5634" width="8.5703125" style="5" customWidth="1"/>
    <col min="5635" max="5635" width="9.42578125" style="5" customWidth="1"/>
    <col min="5636" max="5636" width="8.5703125" style="5" customWidth="1"/>
    <col min="5637" max="5646" width="6.7109375" style="5" customWidth="1"/>
    <col min="5647" max="5880" width="9.140625" style="5"/>
    <col min="5881" max="5881" width="17.42578125" style="5" customWidth="1"/>
    <col min="5882" max="5882" width="13.28515625" style="5" customWidth="1"/>
    <col min="5883" max="5883" width="6.28515625" style="5" customWidth="1"/>
    <col min="5884" max="5884" width="8.42578125" style="5" customWidth="1"/>
    <col min="5885" max="5885" width="11.5703125" style="5" customWidth="1"/>
    <col min="5886" max="5886" width="8.28515625" style="5" customWidth="1"/>
    <col min="5887" max="5887" width="7" style="5" customWidth="1"/>
    <col min="5888" max="5888" width="6.85546875" style="5" customWidth="1"/>
    <col min="5889" max="5889" width="6.7109375" style="5" customWidth="1"/>
    <col min="5890" max="5890" width="8.5703125" style="5" customWidth="1"/>
    <col min="5891" max="5891" width="9.42578125" style="5" customWidth="1"/>
    <col min="5892" max="5892" width="8.5703125" style="5" customWidth="1"/>
    <col min="5893" max="5902" width="6.7109375" style="5" customWidth="1"/>
    <col min="5903" max="6136" width="9.140625" style="5"/>
    <col min="6137" max="6137" width="17.42578125" style="5" customWidth="1"/>
    <col min="6138" max="6138" width="13.28515625" style="5" customWidth="1"/>
    <col min="6139" max="6139" width="6.28515625" style="5" customWidth="1"/>
    <col min="6140" max="6140" width="8.42578125" style="5" customWidth="1"/>
    <col min="6141" max="6141" width="11.5703125" style="5" customWidth="1"/>
    <col min="6142" max="6142" width="8.28515625" style="5" customWidth="1"/>
    <col min="6143" max="6143" width="7" style="5" customWidth="1"/>
    <col min="6144" max="6144" width="6.85546875" style="5" customWidth="1"/>
    <col min="6145" max="6145" width="6.7109375" style="5" customWidth="1"/>
    <col min="6146" max="6146" width="8.5703125" style="5" customWidth="1"/>
    <col min="6147" max="6147" width="9.42578125" style="5" customWidth="1"/>
    <col min="6148" max="6148" width="8.5703125" style="5" customWidth="1"/>
    <col min="6149" max="6158" width="6.7109375" style="5" customWidth="1"/>
    <col min="6159" max="6392" width="9.140625" style="5"/>
    <col min="6393" max="6393" width="17.42578125" style="5" customWidth="1"/>
    <col min="6394" max="6394" width="13.28515625" style="5" customWidth="1"/>
    <col min="6395" max="6395" width="6.28515625" style="5" customWidth="1"/>
    <col min="6396" max="6396" width="8.42578125" style="5" customWidth="1"/>
    <col min="6397" max="6397" width="11.5703125" style="5" customWidth="1"/>
    <col min="6398" max="6398" width="8.28515625" style="5" customWidth="1"/>
    <col min="6399" max="6399" width="7" style="5" customWidth="1"/>
    <col min="6400" max="6400" width="6.85546875" style="5" customWidth="1"/>
    <col min="6401" max="6401" width="6.7109375" style="5" customWidth="1"/>
    <col min="6402" max="6402" width="8.5703125" style="5" customWidth="1"/>
    <col min="6403" max="6403" width="9.42578125" style="5" customWidth="1"/>
    <col min="6404" max="6404" width="8.5703125" style="5" customWidth="1"/>
    <col min="6405" max="6414" width="6.7109375" style="5" customWidth="1"/>
    <col min="6415" max="6648" width="9.140625" style="5"/>
    <col min="6649" max="6649" width="17.42578125" style="5" customWidth="1"/>
    <col min="6650" max="6650" width="13.28515625" style="5" customWidth="1"/>
    <col min="6651" max="6651" width="6.28515625" style="5" customWidth="1"/>
    <col min="6652" max="6652" width="8.42578125" style="5" customWidth="1"/>
    <col min="6653" max="6653" width="11.5703125" style="5" customWidth="1"/>
    <col min="6654" max="6654" width="8.28515625" style="5" customWidth="1"/>
    <col min="6655" max="6655" width="7" style="5" customWidth="1"/>
    <col min="6656" max="6656" width="6.85546875" style="5" customWidth="1"/>
    <col min="6657" max="6657" width="6.7109375" style="5" customWidth="1"/>
    <col min="6658" max="6658" width="8.5703125" style="5" customWidth="1"/>
    <col min="6659" max="6659" width="9.42578125" style="5" customWidth="1"/>
    <col min="6660" max="6660" width="8.5703125" style="5" customWidth="1"/>
    <col min="6661" max="6670" width="6.7109375" style="5" customWidth="1"/>
    <col min="6671" max="6904" width="9.140625" style="5"/>
    <col min="6905" max="6905" width="17.42578125" style="5" customWidth="1"/>
    <col min="6906" max="6906" width="13.28515625" style="5" customWidth="1"/>
    <col min="6907" max="6907" width="6.28515625" style="5" customWidth="1"/>
    <col min="6908" max="6908" width="8.42578125" style="5" customWidth="1"/>
    <col min="6909" max="6909" width="11.5703125" style="5" customWidth="1"/>
    <col min="6910" max="6910" width="8.28515625" style="5" customWidth="1"/>
    <col min="6911" max="6911" width="7" style="5" customWidth="1"/>
    <col min="6912" max="6912" width="6.85546875" style="5" customWidth="1"/>
    <col min="6913" max="6913" width="6.7109375" style="5" customWidth="1"/>
    <col min="6914" max="6914" width="8.5703125" style="5" customWidth="1"/>
    <col min="6915" max="6915" width="9.42578125" style="5" customWidth="1"/>
    <col min="6916" max="6916" width="8.5703125" style="5" customWidth="1"/>
    <col min="6917" max="6926" width="6.7109375" style="5" customWidth="1"/>
    <col min="6927" max="7160" width="9.140625" style="5"/>
    <col min="7161" max="7161" width="17.42578125" style="5" customWidth="1"/>
    <col min="7162" max="7162" width="13.28515625" style="5" customWidth="1"/>
    <col min="7163" max="7163" width="6.28515625" style="5" customWidth="1"/>
    <col min="7164" max="7164" width="8.42578125" style="5" customWidth="1"/>
    <col min="7165" max="7165" width="11.5703125" style="5" customWidth="1"/>
    <col min="7166" max="7166" width="8.28515625" style="5" customWidth="1"/>
    <col min="7167" max="7167" width="7" style="5" customWidth="1"/>
    <col min="7168" max="7168" width="6.85546875" style="5" customWidth="1"/>
    <col min="7169" max="7169" width="6.7109375" style="5" customWidth="1"/>
    <col min="7170" max="7170" width="8.5703125" style="5" customWidth="1"/>
    <col min="7171" max="7171" width="9.42578125" style="5" customWidth="1"/>
    <col min="7172" max="7172" width="8.5703125" style="5" customWidth="1"/>
    <col min="7173" max="7182" width="6.7109375" style="5" customWidth="1"/>
    <col min="7183" max="7416" width="9.140625" style="5"/>
    <col min="7417" max="7417" width="17.42578125" style="5" customWidth="1"/>
    <col min="7418" max="7418" width="13.28515625" style="5" customWidth="1"/>
    <col min="7419" max="7419" width="6.28515625" style="5" customWidth="1"/>
    <col min="7420" max="7420" width="8.42578125" style="5" customWidth="1"/>
    <col min="7421" max="7421" width="11.5703125" style="5" customWidth="1"/>
    <col min="7422" max="7422" width="8.28515625" style="5" customWidth="1"/>
    <col min="7423" max="7423" width="7" style="5" customWidth="1"/>
    <col min="7424" max="7424" width="6.85546875" style="5" customWidth="1"/>
    <col min="7425" max="7425" width="6.7109375" style="5" customWidth="1"/>
    <col min="7426" max="7426" width="8.5703125" style="5" customWidth="1"/>
    <col min="7427" max="7427" width="9.42578125" style="5" customWidth="1"/>
    <col min="7428" max="7428" width="8.5703125" style="5" customWidth="1"/>
    <col min="7429" max="7438" width="6.7109375" style="5" customWidth="1"/>
    <col min="7439" max="7672" width="9.140625" style="5"/>
    <col min="7673" max="7673" width="17.42578125" style="5" customWidth="1"/>
    <col min="7674" max="7674" width="13.28515625" style="5" customWidth="1"/>
    <col min="7675" max="7675" width="6.28515625" style="5" customWidth="1"/>
    <col min="7676" max="7676" width="8.42578125" style="5" customWidth="1"/>
    <col min="7677" max="7677" width="11.5703125" style="5" customWidth="1"/>
    <col min="7678" max="7678" width="8.28515625" style="5" customWidth="1"/>
    <col min="7679" max="7679" width="7" style="5" customWidth="1"/>
    <col min="7680" max="7680" width="6.85546875" style="5" customWidth="1"/>
    <col min="7681" max="7681" width="6.7109375" style="5" customWidth="1"/>
    <col min="7682" max="7682" width="8.5703125" style="5" customWidth="1"/>
    <col min="7683" max="7683" width="9.42578125" style="5" customWidth="1"/>
    <col min="7684" max="7684" width="8.5703125" style="5" customWidth="1"/>
    <col min="7685" max="7694" width="6.7109375" style="5" customWidth="1"/>
    <col min="7695" max="7928" width="9.140625" style="5"/>
    <col min="7929" max="7929" width="17.42578125" style="5" customWidth="1"/>
    <col min="7930" max="7930" width="13.28515625" style="5" customWidth="1"/>
    <col min="7931" max="7931" width="6.28515625" style="5" customWidth="1"/>
    <col min="7932" max="7932" width="8.42578125" style="5" customWidth="1"/>
    <col min="7933" max="7933" width="11.5703125" style="5" customWidth="1"/>
    <col min="7934" max="7934" width="8.28515625" style="5" customWidth="1"/>
    <col min="7935" max="7935" width="7" style="5" customWidth="1"/>
    <col min="7936" max="7936" width="6.85546875" style="5" customWidth="1"/>
    <col min="7937" max="7937" width="6.7109375" style="5" customWidth="1"/>
    <col min="7938" max="7938" width="8.5703125" style="5" customWidth="1"/>
    <col min="7939" max="7939" width="9.42578125" style="5" customWidth="1"/>
    <col min="7940" max="7940" width="8.5703125" style="5" customWidth="1"/>
    <col min="7941" max="7950" width="6.7109375" style="5" customWidth="1"/>
    <col min="7951" max="8184" width="9.140625" style="5"/>
    <col min="8185" max="8185" width="17.42578125" style="5" customWidth="1"/>
    <col min="8186" max="8186" width="13.28515625" style="5" customWidth="1"/>
    <col min="8187" max="8187" width="6.28515625" style="5" customWidth="1"/>
    <col min="8188" max="8188" width="8.42578125" style="5" customWidth="1"/>
    <col min="8189" max="8189" width="11.5703125" style="5" customWidth="1"/>
    <col min="8190" max="8190" width="8.28515625" style="5" customWidth="1"/>
    <col min="8191" max="8191" width="7" style="5" customWidth="1"/>
    <col min="8192" max="8192" width="6.85546875" style="5" customWidth="1"/>
    <col min="8193" max="8193" width="6.7109375" style="5" customWidth="1"/>
    <col min="8194" max="8194" width="8.5703125" style="5" customWidth="1"/>
    <col min="8195" max="8195" width="9.42578125" style="5" customWidth="1"/>
    <col min="8196" max="8196" width="8.5703125" style="5" customWidth="1"/>
    <col min="8197" max="8206" width="6.7109375" style="5" customWidth="1"/>
    <col min="8207" max="8440" width="9.140625" style="5"/>
    <col min="8441" max="8441" width="17.42578125" style="5" customWidth="1"/>
    <col min="8442" max="8442" width="13.28515625" style="5" customWidth="1"/>
    <col min="8443" max="8443" width="6.28515625" style="5" customWidth="1"/>
    <col min="8444" max="8444" width="8.42578125" style="5" customWidth="1"/>
    <col min="8445" max="8445" width="11.5703125" style="5" customWidth="1"/>
    <col min="8446" max="8446" width="8.28515625" style="5" customWidth="1"/>
    <col min="8447" max="8447" width="7" style="5" customWidth="1"/>
    <col min="8448" max="8448" width="6.85546875" style="5" customWidth="1"/>
    <col min="8449" max="8449" width="6.7109375" style="5" customWidth="1"/>
    <col min="8450" max="8450" width="8.5703125" style="5" customWidth="1"/>
    <col min="8451" max="8451" width="9.42578125" style="5" customWidth="1"/>
    <col min="8452" max="8452" width="8.5703125" style="5" customWidth="1"/>
    <col min="8453" max="8462" width="6.7109375" style="5" customWidth="1"/>
    <col min="8463" max="8696" width="9.140625" style="5"/>
    <col min="8697" max="8697" width="17.42578125" style="5" customWidth="1"/>
    <col min="8698" max="8698" width="13.28515625" style="5" customWidth="1"/>
    <col min="8699" max="8699" width="6.28515625" style="5" customWidth="1"/>
    <col min="8700" max="8700" width="8.42578125" style="5" customWidth="1"/>
    <col min="8701" max="8701" width="11.5703125" style="5" customWidth="1"/>
    <col min="8702" max="8702" width="8.28515625" style="5" customWidth="1"/>
    <col min="8703" max="8703" width="7" style="5" customWidth="1"/>
    <col min="8704" max="8704" width="6.85546875" style="5" customWidth="1"/>
    <col min="8705" max="8705" width="6.7109375" style="5" customWidth="1"/>
    <col min="8706" max="8706" width="8.5703125" style="5" customWidth="1"/>
    <col min="8707" max="8707" width="9.42578125" style="5" customWidth="1"/>
    <col min="8708" max="8708" width="8.5703125" style="5" customWidth="1"/>
    <col min="8709" max="8718" width="6.7109375" style="5" customWidth="1"/>
    <col min="8719" max="8952" width="9.140625" style="5"/>
    <col min="8953" max="8953" width="17.42578125" style="5" customWidth="1"/>
    <col min="8954" max="8954" width="13.28515625" style="5" customWidth="1"/>
    <col min="8955" max="8955" width="6.28515625" style="5" customWidth="1"/>
    <col min="8956" max="8956" width="8.42578125" style="5" customWidth="1"/>
    <col min="8957" max="8957" width="11.5703125" style="5" customWidth="1"/>
    <col min="8958" max="8958" width="8.28515625" style="5" customWidth="1"/>
    <col min="8959" max="8959" width="7" style="5" customWidth="1"/>
    <col min="8960" max="8960" width="6.85546875" style="5" customWidth="1"/>
    <col min="8961" max="8961" width="6.7109375" style="5" customWidth="1"/>
    <col min="8962" max="8962" width="8.5703125" style="5" customWidth="1"/>
    <col min="8963" max="8963" width="9.42578125" style="5" customWidth="1"/>
    <col min="8964" max="8964" width="8.5703125" style="5" customWidth="1"/>
    <col min="8965" max="8974" width="6.7109375" style="5" customWidth="1"/>
    <col min="8975" max="9208" width="9.140625" style="5"/>
    <col min="9209" max="9209" width="17.42578125" style="5" customWidth="1"/>
    <col min="9210" max="9210" width="13.28515625" style="5" customWidth="1"/>
    <col min="9211" max="9211" width="6.28515625" style="5" customWidth="1"/>
    <col min="9212" max="9212" width="8.42578125" style="5" customWidth="1"/>
    <col min="9213" max="9213" width="11.5703125" style="5" customWidth="1"/>
    <col min="9214" max="9214" width="8.28515625" style="5" customWidth="1"/>
    <col min="9215" max="9215" width="7" style="5" customWidth="1"/>
    <col min="9216" max="9216" width="6.85546875" style="5" customWidth="1"/>
    <col min="9217" max="9217" width="6.7109375" style="5" customWidth="1"/>
    <col min="9218" max="9218" width="8.5703125" style="5" customWidth="1"/>
    <col min="9219" max="9219" width="9.42578125" style="5" customWidth="1"/>
    <col min="9220" max="9220" width="8.5703125" style="5" customWidth="1"/>
    <col min="9221" max="9230" width="6.7109375" style="5" customWidth="1"/>
    <col min="9231" max="9464" width="9.140625" style="5"/>
    <col min="9465" max="9465" width="17.42578125" style="5" customWidth="1"/>
    <col min="9466" max="9466" width="13.28515625" style="5" customWidth="1"/>
    <col min="9467" max="9467" width="6.28515625" style="5" customWidth="1"/>
    <col min="9468" max="9468" width="8.42578125" style="5" customWidth="1"/>
    <col min="9469" max="9469" width="11.5703125" style="5" customWidth="1"/>
    <col min="9470" max="9470" width="8.28515625" style="5" customWidth="1"/>
    <col min="9471" max="9471" width="7" style="5" customWidth="1"/>
    <col min="9472" max="9472" width="6.85546875" style="5" customWidth="1"/>
    <col min="9473" max="9473" width="6.7109375" style="5" customWidth="1"/>
    <col min="9474" max="9474" width="8.5703125" style="5" customWidth="1"/>
    <col min="9475" max="9475" width="9.42578125" style="5" customWidth="1"/>
    <col min="9476" max="9476" width="8.5703125" style="5" customWidth="1"/>
    <col min="9477" max="9486" width="6.7109375" style="5" customWidth="1"/>
    <col min="9487" max="9720" width="9.140625" style="5"/>
    <col min="9721" max="9721" width="17.42578125" style="5" customWidth="1"/>
    <col min="9722" max="9722" width="13.28515625" style="5" customWidth="1"/>
    <col min="9723" max="9723" width="6.28515625" style="5" customWidth="1"/>
    <col min="9724" max="9724" width="8.42578125" style="5" customWidth="1"/>
    <col min="9725" max="9725" width="11.5703125" style="5" customWidth="1"/>
    <col min="9726" max="9726" width="8.28515625" style="5" customWidth="1"/>
    <col min="9727" max="9727" width="7" style="5" customWidth="1"/>
    <col min="9728" max="9728" width="6.85546875" style="5" customWidth="1"/>
    <col min="9729" max="9729" width="6.7109375" style="5" customWidth="1"/>
    <col min="9730" max="9730" width="8.5703125" style="5" customWidth="1"/>
    <col min="9731" max="9731" width="9.42578125" style="5" customWidth="1"/>
    <col min="9732" max="9732" width="8.5703125" style="5" customWidth="1"/>
    <col min="9733" max="9742" width="6.7109375" style="5" customWidth="1"/>
    <col min="9743" max="9976" width="9.140625" style="5"/>
    <col min="9977" max="9977" width="17.42578125" style="5" customWidth="1"/>
    <col min="9978" max="9978" width="13.28515625" style="5" customWidth="1"/>
    <col min="9979" max="9979" width="6.28515625" style="5" customWidth="1"/>
    <col min="9980" max="9980" width="8.42578125" style="5" customWidth="1"/>
    <col min="9981" max="9981" width="11.5703125" style="5" customWidth="1"/>
    <col min="9982" max="9982" width="8.28515625" style="5" customWidth="1"/>
    <col min="9983" max="9983" width="7" style="5" customWidth="1"/>
    <col min="9984" max="9984" width="6.85546875" style="5" customWidth="1"/>
    <col min="9985" max="9985" width="6.7109375" style="5" customWidth="1"/>
    <col min="9986" max="9986" width="8.5703125" style="5" customWidth="1"/>
    <col min="9987" max="9987" width="9.42578125" style="5" customWidth="1"/>
    <col min="9988" max="9988" width="8.5703125" style="5" customWidth="1"/>
    <col min="9989" max="9998" width="6.7109375" style="5" customWidth="1"/>
    <col min="9999" max="10232" width="9.140625" style="5"/>
    <col min="10233" max="10233" width="17.42578125" style="5" customWidth="1"/>
    <col min="10234" max="10234" width="13.28515625" style="5" customWidth="1"/>
    <col min="10235" max="10235" width="6.28515625" style="5" customWidth="1"/>
    <col min="10236" max="10236" width="8.42578125" style="5" customWidth="1"/>
    <col min="10237" max="10237" width="11.5703125" style="5" customWidth="1"/>
    <col min="10238" max="10238" width="8.28515625" style="5" customWidth="1"/>
    <col min="10239" max="10239" width="7" style="5" customWidth="1"/>
    <col min="10240" max="10240" width="6.85546875" style="5" customWidth="1"/>
    <col min="10241" max="10241" width="6.7109375" style="5" customWidth="1"/>
    <col min="10242" max="10242" width="8.5703125" style="5" customWidth="1"/>
    <col min="10243" max="10243" width="9.42578125" style="5" customWidth="1"/>
    <col min="10244" max="10244" width="8.5703125" style="5" customWidth="1"/>
    <col min="10245" max="10254" width="6.7109375" style="5" customWidth="1"/>
    <col min="10255" max="10488" width="9.140625" style="5"/>
    <col min="10489" max="10489" width="17.42578125" style="5" customWidth="1"/>
    <col min="10490" max="10490" width="13.28515625" style="5" customWidth="1"/>
    <col min="10491" max="10491" width="6.28515625" style="5" customWidth="1"/>
    <col min="10492" max="10492" width="8.42578125" style="5" customWidth="1"/>
    <col min="10493" max="10493" width="11.5703125" style="5" customWidth="1"/>
    <col min="10494" max="10494" width="8.28515625" style="5" customWidth="1"/>
    <col min="10495" max="10495" width="7" style="5" customWidth="1"/>
    <col min="10496" max="10496" width="6.85546875" style="5" customWidth="1"/>
    <col min="10497" max="10497" width="6.7109375" style="5" customWidth="1"/>
    <col min="10498" max="10498" width="8.5703125" style="5" customWidth="1"/>
    <col min="10499" max="10499" width="9.42578125" style="5" customWidth="1"/>
    <col min="10500" max="10500" width="8.5703125" style="5" customWidth="1"/>
    <col min="10501" max="10510" width="6.7109375" style="5" customWidth="1"/>
    <col min="10511" max="10744" width="9.140625" style="5"/>
    <col min="10745" max="10745" width="17.42578125" style="5" customWidth="1"/>
    <col min="10746" max="10746" width="13.28515625" style="5" customWidth="1"/>
    <col min="10747" max="10747" width="6.28515625" style="5" customWidth="1"/>
    <col min="10748" max="10748" width="8.42578125" style="5" customWidth="1"/>
    <col min="10749" max="10749" width="11.5703125" style="5" customWidth="1"/>
    <col min="10750" max="10750" width="8.28515625" style="5" customWidth="1"/>
    <col min="10751" max="10751" width="7" style="5" customWidth="1"/>
    <col min="10752" max="10752" width="6.85546875" style="5" customWidth="1"/>
    <col min="10753" max="10753" width="6.7109375" style="5" customWidth="1"/>
    <col min="10754" max="10754" width="8.5703125" style="5" customWidth="1"/>
    <col min="10755" max="10755" width="9.42578125" style="5" customWidth="1"/>
    <col min="10756" max="10756" width="8.5703125" style="5" customWidth="1"/>
    <col min="10757" max="10766" width="6.7109375" style="5" customWidth="1"/>
    <col min="10767" max="11000" width="9.140625" style="5"/>
    <col min="11001" max="11001" width="17.42578125" style="5" customWidth="1"/>
    <col min="11002" max="11002" width="13.28515625" style="5" customWidth="1"/>
    <col min="11003" max="11003" width="6.28515625" style="5" customWidth="1"/>
    <col min="11004" max="11004" width="8.42578125" style="5" customWidth="1"/>
    <col min="11005" max="11005" width="11.5703125" style="5" customWidth="1"/>
    <col min="11006" max="11006" width="8.28515625" style="5" customWidth="1"/>
    <col min="11007" max="11007" width="7" style="5" customWidth="1"/>
    <col min="11008" max="11008" width="6.85546875" style="5" customWidth="1"/>
    <col min="11009" max="11009" width="6.7109375" style="5" customWidth="1"/>
    <col min="11010" max="11010" width="8.5703125" style="5" customWidth="1"/>
    <col min="11011" max="11011" width="9.42578125" style="5" customWidth="1"/>
    <col min="11012" max="11012" width="8.5703125" style="5" customWidth="1"/>
    <col min="11013" max="11022" width="6.7109375" style="5" customWidth="1"/>
    <col min="11023" max="11256" width="9.140625" style="5"/>
    <col min="11257" max="11257" width="17.42578125" style="5" customWidth="1"/>
    <col min="11258" max="11258" width="13.28515625" style="5" customWidth="1"/>
    <col min="11259" max="11259" width="6.28515625" style="5" customWidth="1"/>
    <col min="11260" max="11260" width="8.42578125" style="5" customWidth="1"/>
    <col min="11261" max="11261" width="11.5703125" style="5" customWidth="1"/>
    <col min="11262" max="11262" width="8.28515625" style="5" customWidth="1"/>
    <col min="11263" max="11263" width="7" style="5" customWidth="1"/>
    <col min="11264" max="11264" width="6.85546875" style="5" customWidth="1"/>
    <col min="11265" max="11265" width="6.7109375" style="5" customWidth="1"/>
    <col min="11266" max="11266" width="8.5703125" style="5" customWidth="1"/>
    <col min="11267" max="11267" width="9.42578125" style="5" customWidth="1"/>
    <col min="11268" max="11268" width="8.5703125" style="5" customWidth="1"/>
    <col min="11269" max="11278" width="6.7109375" style="5" customWidth="1"/>
    <col min="11279" max="11512" width="9.140625" style="5"/>
    <col min="11513" max="11513" width="17.42578125" style="5" customWidth="1"/>
    <col min="11514" max="11514" width="13.28515625" style="5" customWidth="1"/>
    <col min="11515" max="11515" width="6.28515625" style="5" customWidth="1"/>
    <col min="11516" max="11516" width="8.42578125" style="5" customWidth="1"/>
    <col min="11517" max="11517" width="11.5703125" style="5" customWidth="1"/>
    <col min="11518" max="11518" width="8.28515625" style="5" customWidth="1"/>
    <col min="11519" max="11519" width="7" style="5" customWidth="1"/>
    <col min="11520" max="11520" width="6.85546875" style="5" customWidth="1"/>
    <col min="11521" max="11521" width="6.7109375" style="5" customWidth="1"/>
    <col min="11522" max="11522" width="8.5703125" style="5" customWidth="1"/>
    <col min="11523" max="11523" width="9.42578125" style="5" customWidth="1"/>
    <col min="11524" max="11524" width="8.5703125" style="5" customWidth="1"/>
    <col min="11525" max="11534" width="6.7109375" style="5" customWidth="1"/>
    <col min="11535" max="11768" width="9.140625" style="5"/>
    <col min="11769" max="11769" width="17.42578125" style="5" customWidth="1"/>
    <col min="11770" max="11770" width="13.28515625" style="5" customWidth="1"/>
    <col min="11771" max="11771" width="6.28515625" style="5" customWidth="1"/>
    <col min="11772" max="11772" width="8.42578125" style="5" customWidth="1"/>
    <col min="11773" max="11773" width="11.5703125" style="5" customWidth="1"/>
    <col min="11774" max="11774" width="8.28515625" style="5" customWidth="1"/>
    <col min="11775" max="11775" width="7" style="5" customWidth="1"/>
    <col min="11776" max="11776" width="6.85546875" style="5" customWidth="1"/>
    <col min="11777" max="11777" width="6.7109375" style="5" customWidth="1"/>
    <col min="11778" max="11778" width="8.5703125" style="5" customWidth="1"/>
    <col min="11779" max="11779" width="9.42578125" style="5" customWidth="1"/>
    <col min="11780" max="11780" width="8.5703125" style="5" customWidth="1"/>
    <col min="11781" max="11790" width="6.7109375" style="5" customWidth="1"/>
    <col min="11791" max="12024" width="9.140625" style="5"/>
    <col min="12025" max="12025" width="17.42578125" style="5" customWidth="1"/>
    <col min="12026" max="12026" width="13.28515625" style="5" customWidth="1"/>
    <col min="12027" max="12027" width="6.28515625" style="5" customWidth="1"/>
    <col min="12028" max="12028" width="8.42578125" style="5" customWidth="1"/>
    <col min="12029" max="12029" width="11.5703125" style="5" customWidth="1"/>
    <col min="12030" max="12030" width="8.28515625" style="5" customWidth="1"/>
    <col min="12031" max="12031" width="7" style="5" customWidth="1"/>
    <col min="12032" max="12032" width="6.85546875" style="5" customWidth="1"/>
    <col min="12033" max="12033" width="6.7109375" style="5" customWidth="1"/>
    <col min="12034" max="12034" width="8.5703125" style="5" customWidth="1"/>
    <col min="12035" max="12035" width="9.42578125" style="5" customWidth="1"/>
    <col min="12036" max="12036" width="8.5703125" style="5" customWidth="1"/>
    <col min="12037" max="12046" width="6.7109375" style="5" customWidth="1"/>
    <col min="12047" max="12280" width="9.140625" style="5"/>
    <col min="12281" max="12281" width="17.42578125" style="5" customWidth="1"/>
    <col min="12282" max="12282" width="13.28515625" style="5" customWidth="1"/>
    <col min="12283" max="12283" width="6.28515625" style="5" customWidth="1"/>
    <col min="12284" max="12284" width="8.42578125" style="5" customWidth="1"/>
    <col min="12285" max="12285" width="11.5703125" style="5" customWidth="1"/>
    <col min="12286" max="12286" width="8.28515625" style="5" customWidth="1"/>
    <col min="12287" max="12287" width="7" style="5" customWidth="1"/>
    <col min="12288" max="12288" width="6.85546875" style="5" customWidth="1"/>
    <col min="12289" max="12289" width="6.7109375" style="5" customWidth="1"/>
    <col min="12290" max="12290" width="8.5703125" style="5" customWidth="1"/>
    <col min="12291" max="12291" width="9.42578125" style="5" customWidth="1"/>
    <col min="12292" max="12292" width="8.5703125" style="5" customWidth="1"/>
    <col min="12293" max="12302" width="6.7109375" style="5" customWidth="1"/>
    <col min="12303" max="12536" width="9.140625" style="5"/>
    <col min="12537" max="12537" width="17.42578125" style="5" customWidth="1"/>
    <col min="12538" max="12538" width="13.28515625" style="5" customWidth="1"/>
    <col min="12539" max="12539" width="6.28515625" style="5" customWidth="1"/>
    <col min="12540" max="12540" width="8.42578125" style="5" customWidth="1"/>
    <col min="12541" max="12541" width="11.5703125" style="5" customWidth="1"/>
    <col min="12542" max="12542" width="8.28515625" style="5" customWidth="1"/>
    <col min="12543" max="12543" width="7" style="5" customWidth="1"/>
    <col min="12544" max="12544" width="6.85546875" style="5" customWidth="1"/>
    <col min="12545" max="12545" width="6.7109375" style="5" customWidth="1"/>
    <col min="12546" max="12546" width="8.5703125" style="5" customWidth="1"/>
    <col min="12547" max="12547" width="9.42578125" style="5" customWidth="1"/>
    <col min="12548" max="12548" width="8.5703125" style="5" customWidth="1"/>
    <col min="12549" max="12558" width="6.7109375" style="5" customWidth="1"/>
    <col min="12559" max="12792" width="9.140625" style="5"/>
    <col min="12793" max="12793" width="17.42578125" style="5" customWidth="1"/>
    <col min="12794" max="12794" width="13.28515625" style="5" customWidth="1"/>
    <col min="12795" max="12795" width="6.28515625" style="5" customWidth="1"/>
    <col min="12796" max="12796" width="8.42578125" style="5" customWidth="1"/>
    <col min="12797" max="12797" width="11.5703125" style="5" customWidth="1"/>
    <col min="12798" max="12798" width="8.28515625" style="5" customWidth="1"/>
    <col min="12799" max="12799" width="7" style="5" customWidth="1"/>
    <col min="12800" max="12800" width="6.85546875" style="5" customWidth="1"/>
    <col min="12801" max="12801" width="6.7109375" style="5" customWidth="1"/>
    <col min="12802" max="12802" width="8.5703125" style="5" customWidth="1"/>
    <col min="12803" max="12803" width="9.42578125" style="5" customWidth="1"/>
    <col min="12804" max="12804" width="8.5703125" style="5" customWidth="1"/>
    <col min="12805" max="12814" width="6.7109375" style="5" customWidth="1"/>
    <col min="12815" max="13048" width="9.140625" style="5"/>
    <col min="13049" max="13049" width="17.42578125" style="5" customWidth="1"/>
    <col min="13050" max="13050" width="13.28515625" style="5" customWidth="1"/>
    <col min="13051" max="13051" width="6.28515625" style="5" customWidth="1"/>
    <col min="13052" max="13052" width="8.42578125" style="5" customWidth="1"/>
    <col min="13053" max="13053" width="11.5703125" style="5" customWidth="1"/>
    <col min="13054" max="13054" width="8.28515625" style="5" customWidth="1"/>
    <col min="13055" max="13055" width="7" style="5" customWidth="1"/>
    <col min="13056" max="13056" width="6.85546875" style="5" customWidth="1"/>
    <col min="13057" max="13057" width="6.7109375" style="5" customWidth="1"/>
    <col min="13058" max="13058" width="8.5703125" style="5" customWidth="1"/>
    <col min="13059" max="13059" width="9.42578125" style="5" customWidth="1"/>
    <col min="13060" max="13060" width="8.5703125" style="5" customWidth="1"/>
    <col min="13061" max="13070" width="6.7109375" style="5" customWidth="1"/>
    <col min="13071" max="13304" width="9.140625" style="5"/>
    <col min="13305" max="13305" width="17.42578125" style="5" customWidth="1"/>
    <col min="13306" max="13306" width="13.28515625" style="5" customWidth="1"/>
    <col min="13307" max="13307" width="6.28515625" style="5" customWidth="1"/>
    <col min="13308" max="13308" width="8.42578125" style="5" customWidth="1"/>
    <col min="13309" max="13309" width="11.5703125" style="5" customWidth="1"/>
    <col min="13310" max="13310" width="8.28515625" style="5" customWidth="1"/>
    <col min="13311" max="13311" width="7" style="5" customWidth="1"/>
    <col min="13312" max="13312" width="6.85546875" style="5" customWidth="1"/>
    <col min="13313" max="13313" width="6.7109375" style="5" customWidth="1"/>
    <col min="13314" max="13314" width="8.5703125" style="5" customWidth="1"/>
    <col min="13315" max="13315" width="9.42578125" style="5" customWidth="1"/>
    <col min="13316" max="13316" width="8.5703125" style="5" customWidth="1"/>
    <col min="13317" max="13326" width="6.7109375" style="5" customWidth="1"/>
    <col min="13327" max="13560" width="9.140625" style="5"/>
    <col min="13561" max="13561" width="17.42578125" style="5" customWidth="1"/>
    <col min="13562" max="13562" width="13.28515625" style="5" customWidth="1"/>
    <col min="13563" max="13563" width="6.28515625" style="5" customWidth="1"/>
    <col min="13564" max="13564" width="8.42578125" style="5" customWidth="1"/>
    <col min="13565" max="13565" width="11.5703125" style="5" customWidth="1"/>
    <col min="13566" max="13566" width="8.28515625" style="5" customWidth="1"/>
    <col min="13567" max="13567" width="7" style="5" customWidth="1"/>
    <col min="13568" max="13568" width="6.85546875" style="5" customWidth="1"/>
    <col min="13569" max="13569" width="6.7109375" style="5" customWidth="1"/>
    <col min="13570" max="13570" width="8.5703125" style="5" customWidth="1"/>
    <col min="13571" max="13571" width="9.42578125" style="5" customWidth="1"/>
    <col min="13572" max="13572" width="8.5703125" style="5" customWidth="1"/>
    <col min="13573" max="13582" width="6.7109375" style="5" customWidth="1"/>
    <col min="13583" max="13816" width="9.140625" style="5"/>
    <col min="13817" max="13817" width="17.42578125" style="5" customWidth="1"/>
    <col min="13818" max="13818" width="13.28515625" style="5" customWidth="1"/>
    <col min="13819" max="13819" width="6.28515625" style="5" customWidth="1"/>
    <col min="13820" max="13820" width="8.42578125" style="5" customWidth="1"/>
    <col min="13821" max="13821" width="11.5703125" style="5" customWidth="1"/>
    <col min="13822" max="13822" width="8.28515625" style="5" customWidth="1"/>
    <col min="13823" max="13823" width="7" style="5" customWidth="1"/>
    <col min="13824" max="13824" width="6.85546875" style="5" customWidth="1"/>
    <col min="13825" max="13825" width="6.7109375" style="5" customWidth="1"/>
    <col min="13826" max="13826" width="8.5703125" style="5" customWidth="1"/>
    <col min="13827" max="13827" width="9.42578125" style="5" customWidth="1"/>
    <col min="13828" max="13828" width="8.5703125" style="5" customWidth="1"/>
    <col min="13829" max="13838" width="6.7109375" style="5" customWidth="1"/>
    <col min="13839" max="14072" width="9.140625" style="5"/>
    <col min="14073" max="14073" width="17.42578125" style="5" customWidth="1"/>
    <col min="14074" max="14074" width="13.28515625" style="5" customWidth="1"/>
    <col min="14075" max="14075" width="6.28515625" style="5" customWidth="1"/>
    <col min="14076" max="14076" width="8.42578125" style="5" customWidth="1"/>
    <col min="14077" max="14077" width="11.5703125" style="5" customWidth="1"/>
    <col min="14078" max="14078" width="8.28515625" style="5" customWidth="1"/>
    <col min="14079" max="14079" width="7" style="5" customWidth="1"/>
    <col min="14080" max="14080" width="6.85546875" style="5" customWidth="1"/>
    <col min="14081" max="14081" width="6.7109375" style="5" customWidth="1"/>
    <col min="14082" max="14082" width="8.5703125" style="5" customWidth="1"/>
    <col min="14083" max="14083" width="9.42578125" style="5" customWidth="1"/>
    <col min="14084" max="14084" width="8.5703125" style="5" customWidth="1"/>
    <col min="14085" max="14094" width="6.7109375" style="5" customWidth="1"/>
    <col min="14095" max="14328" width="9.140625" style="5"/>
    <col min="14329" max="14329" width="17.42578125" style="5" customWidth="1"/>
    <col min="14330" max="14330" width="13.28515625" style="5" customWidth="1"/>
    <col min="14331" max="14331" width="6.28515625" style="5" customWidth="1"/>
    <col min="14332" max="14332" width="8.42578125" style="5" customWidth="1"/>
    <col min="14333" max="14333" width="11.5703125" style="5" customWidth="1"/>
    <col min="14334" max="14334" width="8.28515625" style="5" customWidth="1"/>
    <col min="14335" max="14335" width="7" style="5" customWidth="1"/>
    <col min="14336" max="14336" width="6.85546875" style="5" customWidth="1"/>
    <col min="14337" max="14337" width="6.7109375" style="5" customWidth="1"/>
    <col min="14338" max="14338" width="8.5703125" style="5" customWidth="1"/>
    <col min="14339" max="14339" width="9.42578125" style="5" customWidth="1"/>
    <col min="14340" max="14340" width="8.5703125" style="5" customWidth="1"/>
    <col min="14341" max="14350" width="6.7109375" style="5" customWidth="1"/>
    <col min="14351" max="14584" width="9.140625" style="5"/>
    <col min="14585" max="14585" width="17.42578125" style="5" customWidth="1"/>
    <col min="14586" max="14586" width="13.28515625" style="5" customWidth="1"/>
    <col min="14587" max="14587" width="6.28515625" style="5" customWidth="1"/>
    <col min="14588" max="14588" width="8.42578125" style="5" customWidth="1"/>
    <col min="14589" max="14589" width="11.5703125" style="5" customWidth="1"/>
    <col min="14590" max="14590" width="8.28515625" style="5" customWidth="1"/>
    <col min="14591" max="14591" width="7" style="5" customWidth="1"/>
    <col min="14592" max="14592" width="6.85546875" style="5" customWidth="1"/>
    <col min="14593" max="14593" width="6.7109375" style="5" customWidth="1"/>
    <col min="14594" max="14594" width="8.5703125" style="5" customWidth="1"/>
    <col min="14595" max="14595" width="9.42578125" style="5" customWidth="1"/>
    <col min="14596" max="14596" width="8.5703125" style="5" customWidth="1"/>
    <col min="14597" max="14606" width="6.7109375" style="5" customWidth="1"/>
    <col min="14607" max="14840" width="9.140625" style="5"/>
    <col min="14841" max="14841" width="17.42578125" style="5" customWidth="1"/>
    <col min="14842" max="14842" width="13.28515625" style="5" customWidth="1"/>
    <col min="14843" max="14843" width="6.28515625" style="5" customWidth="1"/>
    <col min="14844" max="14844" width="8.42578125" style="5" customWidth="1"/>
    <col min="14845" max="14845" width="11.5703125" style="5" customWidth="1"/>
    <col min="14846" max="14846" width="8.28515625" style="5" customWidth="1"/>
    <col min="14847" max="14847" width="7" style="5" customWidth="1"/>
    <col min="14848" max="14848" width="6.85546875" style="5" customWidth="1"/>
    <col min="14849" max="14849" width="6.7109375" style="5" customWidth="1"/>
    <col min="14850" max="14850" width="8.5703125" style="5" customWidth="1"/>
    <col min="14851" max="14851" width="9.42578125" style="5" customWidth="1"/>
    <col min="14852" max="14852" width="8.5703125" style="5" customWidth="1"/>
    <col min="14853" max="14862" width="6.7109375" style="5" customWidth="1"/>
    <col min="14863" max="15096" width="9.140625" style="5"/>
    <col min="15097" max="15097" width="17.42578125" style="5" customWidth="1"/>
    <col min="15098" max="15098" width="13.28515625" style="5" customWidth="1"/>
    <col min="15099" max="15099" width="6.28515625" style="5" customWidth="1"/>
    <col min="15100" max="15100" width="8.42578125" style="5" customWidth="1"/>
    <col min="15101" max="15101" width="11.5703125" style="5" customWidth="1"/>
    <col min="15102" max="15102" width="8.28515625" style="5" customWidth="1"/>
    <col min="15103" max="15103" width="7" style="5" customWidth="1"/>
    <col min="15104" max="15104" width="6.85546875" style="5" customWidth="1"/>
    <col min="15105" max="15105" width="6.7109375" style="5" customWidth="1"/>
    <col min="15106" max="15106" width="8.5703125" style="5" customWidth="1"/>
    <col min="15107" max="15107" width="9.42578125" style="5" customWidth="1"/>
    <col min="15108" max="15108" width="8.5703125" style="5" customWidth="1"/>
    <col min="15109" max="15118" width="6.7109375" style="5" customWidth="1"/>
    <col min="15119" max="15352" width="9.140625" style="5"/>
    <col min="15353" max="15353" width="17.42578125" style="5" customWidth="1"/>
    <col min="15354" max="15354" width="13.28515625" style="5" customWidth="1"/>
    <col min="15355" max="15355" width="6.28515625" style="5" customWidth="1"/>
    <col min="15356" max="15356" width="8.42578125" style="5" customWidth="1"/>
    <col min="15357" max="15357" width="11.5703125" style="5" customWidth="1"/>
    <col min="15358" max="15358" width="8.28515625" style="5" customWidth="1"/>
    <col min="15359" max="15359" width="7" style="5" customWidth="1"/>
    <col min="15360" max="15360" width="6.85546875" style="5" customWidth="1"/>
    <col min="15361" max="15361" width="6.7109375" style="5" customWidth="1"/>
    <col min="15362" max="15362" width="8.5703125" style="5" customWidth="1"/>
    <col min="15363" max="15363" width="9.42578125" style="5" customWidth="1"/>
    <col min="15364" max="15364" width="8.5703125" style="5" customWidth="1"/>
    <col min="15365" max="15374" width="6.7109375" style="5" customWidth="1"/>
    <col min="15375" max="15608" width="9.140625" style="5"/>
    <col min="15609" max="15609" width="17.42578125" style="5" customWidth="1"/>
    <col min="15610" max="15610" width="13.28515625" style="5" customWidth="1"/>
    <col min="15611" max="15611" width="6.28515625" style="5" customWidth="1"/>
    <col min="15612" max="15612" width="8.42578125" style="5" customWidth="1"/>
    <col min="15613" max="15613" width="11.5703125" style="5" customWidth="1"/>
    <col min="15614" max="15614" width="8.28515625" style="5" customWidth="1"/>
    <col min="15615" max="15615" width="7" style="5" customWidth="1"/>
    <col min="15616" max="15616" width="6.85546875" style="5" customWidth="1"/>
    <col min="15617" max="15617" width="6.7109375" style="5" customWidth="1"/>
    <col min="15618" max="15618" width="8.5703125" style="5" customWidth="1"/>
    <col min="15619" max="15619" width="9.42578125" style="5" customWidth="1"/>
    <col min="15620" max="15620" width="8.5703125" style="5" customWidth="1"/>
    <col min="15621" max="15630" width="6.7109375" style="5" customWidth="1"/>
    <col min="15631" max="15864" width="9.140625" style="5"/>
    <col min="15865" max="15865" width="17.42578125" style="5" customWidth="1"/>
    <col min="15866" max="15866" width="13.28515625" style="5" customWidth="1"/>
    <col min="15867" max="15867" width="6.28515625" style="5" customWidth="1"/>
    <col min="15868" max="15868" width="8.42578125" style="5" customWidth="1"/>
    <col min="15869" max="15869" width="11.5703125" style="5" customWidth="1"/>
    <col min="15870" max="15870" width="8.28515625" style="5" customWidth="1"/>
    <col min="15871" max="15871" width="7" style="5" customWidth="1"/>
    <col min="15872" max="15872" width="6.85546875" style="5" customWidth="1"/>
    <col min="15873" max="15873" width="6.7109375" style="5" customWidth="1"/>
    <col min="15874" max="15874" width="8.5703125" style="5" customWidth="1"/>
    <col min="15875" max="15875" width="9.42578125" style="5" customWidth="1"/>
    <col min="15876" max="15876" width="8.5703125" style="5" customWidth="1"/>
    <col min="15877" max="15886" width="6.7109375" style="5" customWidth="1"/>
    <col min="15887" max="16120" width="9.140625" style="5"/>
    <col min="16121" max="16121" width="17.42578125" style="5" customWidth="1"/>
    <col min="16122" max="16122" width="13.28515625" style="5" customWidth="1"/>
    <col min="16123" max="16123" width="6.28515625" style="5" customWidth="1"/>
    <col min="16124" max="16124" width="8.42578125" style="5" customWidth="1"/>
    <col min="16125" max="16125" width="11.5703125" style="5" customWidth="1"/>
    <col min="16126" max="16126" width="8.28515625" style="5" customWidth="1"/>
    <col min="16127" max="16127" width="7" style="5" customWidth="1"/>
    <col min="16128" max="16128" width="6.85546875" style="5" customWidth="1"/>
    <col min="16129" max="16129" width="6.7109375" style="5" customWidth="1"/>
    <col min="16130" max="16130" width="8.5703125" style="5" customWidth="1"/>
    <col min="16131" max="16131" width="9.42578125" style="5" customWidth="1"/>
    <col min="16132" max="16132" width="8.5703125" style="5" customWidth="1"/>
    <col min="16133" max="16142" width="6.7109375" style="5" customWidth="1"/>
    <col min="16143" max="16384" width="9.140625" style="5"/>
  </cols>
  <sheetData>
    <row r="2" spans="1:22" ht="26.25" customHeight="1" x14ac:dyDescent="0.25">
      <c r="A2" s="286"/>
      <c r="B2" s="459" t="s">
        <v>174</v>
      </c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286"/>
      <c r="T2" s="286"/>
      <c r="U2" s="286"/>
    </row>
    <row r="3" spans="1:22" ht="31.5" customHeight="1" x14ac:dyDescent="0.25">
      <c r="A3" s="286"/>
      <c r="B3" s="278" t="s">
        <v>63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86"/>
      <c r="S3" s="286"/>
      <c r="T3" s="286"/>
      <c r="U3" s="286"/>
    </row>
    <row r="4" spans="1:22" ht="19.5" thickBot="1" x14ac:dyDescent="0.3">
      <c r="A4" s="286"/>
      <c r="B4" s="279" t="s">
        <v>64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</row>
    <row r="5" spans="1:22" ht="12.75" customHeight="1" x14ac:dyDescent="0.25">
      <c r="A5" s="286"/>
      <c r="B5" s="280" t="s">
        <v>65</v>
      </c>
      <c r="C5" s="281"/>
      <c r="D5" s="282" t="s">
        <v>66</v>
      </c>
      <c r="E5" s="458" t="s">
        <v>67</v>
      </c>
      <c r="F5" s="458"/>
      <c r="G5" s="458"/>
      <c r="H5" s="458"/>
      <c r="I5" s="458"/>
      <c r="J5" s="458"/>
      <c r="K5" s="458"/>
      <c r="L5" s="283" t="s">
        <v>68</v>
      </c>
      <c r="M5" s="284"/>
      <c r="N5" s="284"/>
      <c r="O5" s="284"/>
      <c r="P5" s="284"/>
      <c r="Q5" s="285"/>
      <c r="R5" s="286"/>
      <c r="S5" s="286"/>
      <c r="T5" s="286"/>
      <c r="U5" s="286"/>
      <c r="V5" s="52"/>
    </row>
    <row r="6" spans="1:22" ht="9" customHeight="1" x14ac:dyDescent="0.25">
      <c r="A6" s="286"/>
      <c r="B6" s="287"/>
      <c r="C6" s="288"/>
      <c r="D6" s="289"/>
      <c r="E6" s="458"/>
      <c r="F6" s="458"/>
      <c r="G6" s="458"/>
      <c r="H6" s="458"/>
      <c r="I6" s="458"/>
      <c r="J6" s="458"/>
      <c r="K6" s="458"/>
      <c r="L6" s="290"/>
      <c r="M6" s="291"/>
      <c r="N6" s="291"/>
      <c r="O6" s="291"/>
      <c r="P6" s="291"/>
      <c r="Q6" s="292"/>
      <c r="R6" s="286"/>
      <c r="S6" s="286"/>
      <c r="T6" s="286"/>
      <c r="U6" s="286"/>
      <c r="V6" s="52"/>
    </row>
    <row r="7" spans="1:22" ht="12.75" customHeight="1" x14ac:dyDescent="0.25">
      <c r="A7" s="286"/>
      <c r="B7" s="287"/>
      <c r="C7" s="288"/>
      <c r="D7" s="289"/>
      <c r="E7" s="293" t="s">
        <v>69</v>
      </c>
      <c r="F7" s="294" t="s">
        <v>175</v>
      </c>
      <c r="G7" s="293" t="s">
        <v>70</v>
      </c>
      <c r="H7" s="293" t="s">
        <v>71</v>
      </c>
      <c r="I7" s="293" t="s">
        <v>72</v>
      </c>
      <c r="J7" s="294" t="s">
        <v>176</v>
      </c>
      <c r="K7" s="293" t="s">
        <v>73</v>
      </c>
      <c r="L7" s="294" t="s">
        <v>175</v>
      </c>
      <c r="M7" s="293" t="s">
        <v>70</v>
      </c>
      <c r="N7" s="293" t="s">
        <v>71</v>
      </c>
      <c r="O7" s="293" t="s">
        <v>72</v>
      </c>
      <c r="P7" s="294" t="s">
        <v>176</v>
      </c>
      <c r="Q7" s="295" t="s">
        <v>73</v>
      </c>
      <c r="R7" s="286"/>
      <c r="S7" s="286"/>
      <c r="T7" s="286"/>
      <c r="U7" s="286"/>
      <c r="V7" s="236"/>
    </row>
    <row r="8" spans="1:22" ht="15.75" x14ac:dyDescent="0.25">
      <c r="A8" s="286"/>
      <c r="B8" s="287"/>
      <c r="C8" s="288"/>
      <c r="D8" s="289"/>
      <c r="E8" s="296"/>
      <c r="F8" s="297"/>
      <c r="G8" s="296"/>
      <c r="H8" s="296"/>
      <c r="I8" s="296"/>
      <c r="J8" s="297"/>
      <c r="K8" s="296"/>
      <c r="L8" s="297"/>
      <c r="M8" s="296"/>
      <c r="N8" s="296"/>
      <c r="O8" s="296"/>
      <c r="P8" s="297"/>
      <c r="Q8" s="298"/>
      <c r="R8" s="286"/>
      <c r="S8" s="286"/>
      <c r="T8" s="286"/>
      <c r="U8" s="286"/>
      <c r="V8" s="236"/>
    </row>
    <row r="9" spans="1:22" ht="15.75" x14ac:dyDescent="0.25">
      <c r="A9" s="286"/>
      <c r="B9" s="299"/>
      <c r="C9" s="300"/>
      <c r="D9" s="301"/>
      <c r="E9" s="302"/>
      <c r="F9" s="303"/>
      <c r="G9" s="302"/>
      <c r="H9" s="302"/>
      <c r="I9" s="302"/>
      <c r="J9" s="303"/>
      <c r="K9" s="302"/>
      <c r="L9" s="303"/>
      <c r="M9" s="302"/>
      <c r="N9" s="302"/>
      <c r="O9" s="302"/>
      <c r="P9" s="303"/>
      <c r="Q9" s="304"/>
      <c r="R9" s="286"/>
      <c r="S9" s="286"/>
      <c r="T9" s="286"/>
      <c r="U9" s="286"/>
      <c r="V9" s="236"/>
    </row>
    <row r="10" spans="1:22" ht="27.75" customHeight="1" x14ac:dyDescent="0.25">
      <c r="A10" s="286"/>
      <c r="B10" s="305" t="s">
        <v>74</v>
      </c>
      <c r="C10" s="306"/>
      <c r="D10" s="307">
        <v>0.3</v>
      </c>
      <c r="E10" s="308">
        <f>F10+G10+H10+I10+J10+K10</f>
        <v>0.62593155356901931</v>
      </c>
      <c r="F10" s="308">
        <f>'[2]расчет вода'!N16</f>
        <v>0.1464</v>
      </c>
      <c r="G10" s="308">
        <f>'[2]расчет вода'!O16</f>
        <v>1.0019999999999999E-2</v>
      </c>
      <c r="H10" s="308">
        <f>'[2]расчет вода'!P16</f>
        <v>6.3E-3</v>
      </c>
      <c r="I10" s="308">
        <f>'[2]расчет вода'!Q16</f>
        <v>7.1000000000000008E-2</v>
      </c>
      <c r="J10" s="308">
        <f>'[2]расчет вода'!R16</f>
        <v>0.212332464</v>
      </c>
      <c r="K10" s="308">
        <f>Q10*23/1000</f>
        <v>0.17987908956901935</v>
      </c>
      <c r="L10" s="309">
        <f>F10/61*1000</f>
        <v>2.4000000000000004</v>
      </c>
      <c r="M10" s="309">
        <f>G10/20.04*1000</f>
        <v>0.5</v>
      </c>
      <c r="N10" s="309">
        <f>H10/12.6*1000</f>
        <v>0.5</v>
      </c>
      <c r="O10" s="310">
        <f>I10/35.5*1000</f>
        <v>2</v>
      </c>
      <c r="P10" s="309">
        <f>J10/48.03*1000</f>
        <v>4.4208299812617113</v>
      </c>
      <c r="Q10" s="311">
        <f>P10+O10+L10-M10-N10</f>
        <v>7.8208299812617117</v>
      </c>
      <c r="R10" s="286"/>
      <c r="S10" s="286"/>
      <c r="T10" s="286"/>
      <c r="U10" s="286"/>
      <c r="V10" s="53"/>
    </row>
    <row r="11" spans="1:22" ht="27.75" customHeight="1" x14ac:dyDescent="0.25">
      <c r="A11" s="286"/>
      <c r="B11" s="305" t="s">
        <v>75</v>
      </c>
      <c r="C11" s="306"/>
      <c r="D11" s="307">
        <v>0.3</v>
      </c>
      <c r="E11" s="308">
        <f>F11+G11+H11+I11+J11+K11</f>
        <v>0.64466259333416609</v>
      </c>
      <c r="F11" s="308">
        <f>'[2]расчет вода'!N17</f>
        <v>0.17079999999999998</v>
      </c>
      <c r="G11" s="308">
        <f>'[2]расчет вода'!O17</f>
        <v>1.2024E-2</v>
      </c>
      <c r="H11" s="308">
        <f>'[2]расчет вода'!P17</f>
        <v>6.3E-3</v>
      </c>
      <c r="I11" s="308">
        <f>'[2]расчет вода'!Q17</f>
        <v>7.1000000000000008E-2</v>
      </c>
      <c r="J11" s="308">
        <f>'[2]расчет вода'!R17</f>
        <v>0.20247832799999996</v>
      </c>
      <c r="K11" s="308">
        <f>Q11*23/1000</f>
        <v>0.18206026533416611</v>
      </c>
      <c r="L11" s="309">
        <f>F11/61*1000</f>
        <v>2.7999999999999994</v>
      </c>
      <c r="M11" s="309">
        <f>G11/20.04*1000</f>
        <v>0.60000000000000009</v>
      </c>
      <c r="N11" s="309">
        <f>H11/12.6*1000</f>
        <v>0.5</v>
      </c>
      <c r="O11" s="309">
        <f>I11/35.5*1000</f>
        <v>2</v>
      </c>
      <c r="P11" s="309">
        <f>J11/48.03*1000</f>
        <v>4.2156637101811354</v>
      </c>
      <c r="Q11" s="311">
        <f>P11+O11+L11-M11-N11</f>
        <v>7.9156637101811356</v>
      </c>
      <c r="R11" s="286"/>
      <c r="S11" s="286"/>
      <c r="T11" s="286"/>
      <c r="U11" s="286"/>
      <c r="V11" s="53"/>
    </row>
    <row r="12" spans="1:22" ht="27.75" customHeight="1" x14ac:dyDescent="0.25">
      <c r="A12" s="286"/>
      <c r="B12" s="305" t="s">
        <v>19</v>
      </c>
      <c r="C12" s="306"/>
      <c r="D12" s="307">
        <v>5.3</v>
      </c>
      <c r="E12" s="308">
        <f>F12+G12+H12+I12+J12+K12</f>
        <v>0.74162206483447846</v>
      </c>
      <c r="F12" s="308">
        <f>'[2]расчет вода'!N18</f>
        <v>7.3200000000000001E-2</v>
      </c>
      <c r="G12" s="308">
        <f>'[2]расчет вода'!O18</f>
        <v>8.0160000000000006E-3</v>
      </c>
      <c r="H12" s="308">
        <f>'[2]расчет вода'!P18</f>
        <v>1.512E-2</v>
      </c>
      <c r="I12" s="308">
        <f>'[2]расчет вода'!Q18</f>
        <v>0.14200000000000002</v>
      </c>
      <c r="J12" s="308">
        <f>'[2]расчет вода'!R18</f>
        <v>0.28432980000000002</v>
      </c>
      <c r="K12" s="308">
        <f>Q12*23/1000</f>
        <v>0.21895626483447844</v>
      </c>
      <c r="L12" s="309">
        <f>F12/61*1000</f>
        <v>1.2000000000000002</v>
      </c>
      <c r="M12" s="309">
        <f>G12/20.04*1000</f>
        <v>0.4</v>
      </c>
      <c r="N12" s="309">
        <f>H12/12.6*1000</f>
        <v>1.2000000000000002</v>
      </c>
      <c r="O12" s="309">
        <f>I12/35.5*1000</f>
        <v>4</v>
      </c>
      <c r="P12" s="309">
        <f>J12/48.03*1000</f>
        <v>5.9198376014990632</v>
      </c>
      <c r="Q12" s="311">
        <f>P12+O12+L12-M12-N12</f>
        <v>9.5198376014990629</v>
      </c>
      <c r="R12" s="286"/>
      <c r="S12" s="286"/>
      <c r="T12" s="286"/>
      <c r="U12" s="286"/>
      <c r="V12" s="53"/>
    </row>
    <row r="13" spans="1:22" ht="27.75" customHeight="1" x14ac:dyDescent="0.25">
      <c r="A13" s="286"/>
      <c r="B13" s="305" t="s">
        <v>17</v>
      </c>
      <c r="C13" s="306"/>
      <c r="D13" s="307">
        <v>7.8</v>
      </c>
      <c r="E13" s="308">
        <f>F13+G13+H13+I13+J13+K13</f>
        <v>0.7030196976414741</v>
      </c>
      <c r="F13" s="308">
        <f>'[2]расчет вода'!N19</f>
        <v>0.12200000000000001</v>
      </c>
      <c r="G13" s="308">
        <f>'[2]расчет вода'!O19</f>
        <v>1.2024E-2</v>
      </c>
      <c r="H13" s="308">
        <f>'[2]расчет вода'!P19</f>
        <v>7.5599999999999999E-3</v>
      </c>
      <c r="I13" s="308">
        <f>'[2]расчет вода'!Q19</f>
        <v>0.1065</v>
      </c>
      <c r="J13" s="308">
        <f>'[2]расчет вода'!R19</f>
        <v>0.24852512399999999</v>
      </c>
      <c r="K13" s="308">
        <f>Q13*23/1000</f>
        <v>0.20641057364147408</v>
      </c>
      <c r="L13" s="309">
        <f>F13/61*1000</f>
        <v>2</v>
      </c>
      <c r="M13" s="309">
        <f>G13/20.04*1000</f>
        <v>0.60000000000000009</v>
      </c>
      <c r="N13" s="309">
        <f>H13/12.6*1000</f>
        <v>0.60000000000000009</v>
      </c>
      <c r="O13" s="309">
        <f>I13/35.5*1000</f>
        <v>3</v>
      </c>
      <c r="P13" s="309">
        <f>J13/48.03*1000</f>
        <v>5.1743727670206123</v>
      </c>
      <c r="Q13" s="311">
        <f>P13+O13+L13-M13-N13</f>
        <v>8.974372767020613</v>
      </c>
      <c r="R13" s="286"/>
      <c r="S13" s="286"/>
      <c r="T13" s="286"/>
      <c r="U13" s="286"/>
      <c r="V13" s="53"/>
    </row>
    <row r="14" spans="1:22" ht="12.75" customHeight="1" x14ac:dyDescent="0.25">
      <c r="A14" s="286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286"/>
      <c r="S14" s="286"/>
      <c r="T14" s="286"/>
      <c r="U14" s="286"/>
      <c r="V14" s="53"/>
    </row>
    <row r="15" spans="1:22" ht="18.75" x14ac:dyDescent="0.3">
      <c r="A15" s="286"/>
      <c r="B15" s="460" t="s">
        <v>76</v>
      </c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54"/>
    </row>
    <row r="16" spans="1:22" ht="19.5" thickBot="1" x14ac:dyDescent="0.35">
      <c r="A16" s="286"/>
      <c r="B16" s="314" t="s">
        <v>77</v>
      </c>
      <c r="C16" s="315"/>
      <c r="D16" s="316"/>
      <c r="E16" s="316"/>
      <c r="F16" s="316"/>
      <c r="G16" s="316"/>
      <c r="H16" s="286"/>
      <c r="I16" s="286"/>
      <c r="J16" s="316"/>
      <c r="K16" s="316"/>
      <c r="L16" s="317" t="s">
        <v>175</v>
      </c>
      <c r="M16" s="318" t="s">
        <v>78</v>
      </c>
      <c r="N16" s="319"/>
      <c r="O16" s="319"/>
      <c r="P16" s="320" t="s">
        <v>79</v>
      </c>
      <c r="Q16" s="320"/>
      <c r="R16" s="321"/>
      <c r="S16" s="321"/>
      <c r="T16" s="321"/>
      <c r="U16" s="321"/>
      <c r="V16" s="55"/>
    </row>
    <row r="17" spans="1:34" ht="38.25" customHeight="1" thickBot="1" x14ac:dyDescent="0.3">
      <c r="A17" s="286"/>
      <c r="B17" s="322" t="s">
        <v>80</v>
      </c>
      <c r="C17" s="323" t="s">
        <v>81</v>
      </c>
      <c r="D17" s="324" t="s">
        <v>82</v>
      </c>
      <c r="E17" s="325"/>
      <c r="F17" s="325"/>
      <c r="G17" s="325"/>
      <c r="H17" s="325"/>
      <c r="I17" s="326"/>
      <c r="J17" s="327" t="s">
        <v>83</v>
      </c>
      <c r="K17" s="328"/>
      <c r="L17" s="328"/>
      <c r="M17" s="328"/>
      <c r="N17" s="328"/>
      <c r="O17" s="328"/>
      <c r="P17" s="329" t="s">
        <v>84</v>
      </c>
      <c r="Q17" s="327"/>
      <c r="R17" s="327"/>
      <c r="S17" s="327"/>
      <c r="T17" s="327"/>
      <c r="U17" s="330"/>
      <c r="V17" s="56"/>
      <c r="Y17" s="57"/>
      <c r="AA17" s="57"/>
      <c r="AE17" s="54"/>
      <c r="AF17" s="54"/>
      <c r="AG17" s="54"/>
      <c r="AH17" s="54"/>
    </row>
    <row r="18" spans="1:34" ht="30.75" customHeight="1" x14ac:dyDescent="0.25">
      <c r="A18" s="286"/>
      <c r="B18" s="331" t="s">
        <v>85</v>
      </c>
      <c r="C18" s="332"/>
      <c r="D18" s="461" t="s">
        <v>86</v>
      </c>
      <c r="E18" s="462"/>
      <c r="F18" s="462"/>
      <c r="G18" s="462"/>
      <c r="H18" s="462"/>
      <c r="I18" s="463"/>
      <c r="J18" s="462" t="s">
        <v>86</v>
      </c>
      <c r="K18" s="462"/>
      <c r="L18" s="462"/>
      <c r="M18" s="462"/>
      <c r="N18" s="462"/>
      <c r="O18" s="462"/>
      <c r="P18" s="464" t="s">
        <v>86</v>
      </c>
      <c r="Q18" s="465"/>
      <c r="R18" s="465"/>
      <c r="S18" s="465"/>
      <c r="T18" s="465"/>
      <c r="U18" s="466"/>
      <c r="V18" s="58"/>
    </row>
    <row r="19" spans="1:34" ht="39.950000000000003" customHeight="1" x14ac:dyDescent="0.25">
      <c r="A19" s="286"/>
      <c r="B19" s="280" t="s">
        <v>87</v>
      </c>
      <c r="C19" s="333"/>
      <c r="D19" s="334" t="s">
        <v>88</v>
      </c>
      <c r="E19" s="335"/>
      <c r="F19" s="336" t="s">
        <v>89</v>
      </c>
      <c r="G19" s="335"/>
      <c r="H19" s="336" t="s">
        <v>90</v>
      </c>
      <c r="I19" s="337"/>
      <c r="J19" s="338" t="s">
        <v>91</v>
      </c>
      <c r="K19" s="339"/>
      <c r="L19" s="336" t="s">
        <v>92</v>
      </c>
      <c r="M19" s="335"/>
      <c r="N19" s="336" t="s">
        <v>93</v>
      </c>
      <c r="O19" s="340"/>
      <c r="P19" s="334" t="s">
        <v>94</v>
      </c>
      <c r="Q19" s="339"/>
      <c r="R19" s="341" t="s">
        <v>95</v>
      </c>
      <c r="S19" s="342"/>
      <c r="T19" s="341" t="s">
        <v>96</v>
      </c>
      <c r="U19" s="343"/>
      <c r="V19" s="58"/>
    </row>
    <row r="20" spans="1:34" ht="25.5" hidden="1" customHeight="1" x14ac:dyDescent="0.25">
      <c r="A20" s="286"/>
      <c r="B20" s="344"/>
      <c r="C20" s="345"/>
      <c r="D20" s="346">
        <v>250</v>
      </c>
      <c r="E20" s="347"/>
      <c r="F20" s="348">
        <v>500</v>
      </c>
      <c r="G20" s="347"/>
      <c r="H20" s="348">
        <v>1000</v>
      </c>
      <c r="I20" s="349"/>
      <c r="J20" s="350">
        <v>1500</v>
      </c>
      <c r="K20" s="347"/>
      <c r="L20" s="348">
        <v>3000</v>
      </c>
      <c r="M20" s="347"/>
      <c r="N20" s="348">
        <v>4000</v>
      </c>
      <c r="O20" s="350"/>
      <c r="P20" s="346">
        <v>3000</v>
      </c>
      <c r="Q20" s="347"/>
      <c r="R20" s="348">
        <v>6000</v>
      </c>
      <c r="S20" s="351"/>
      <c r="T20" s="352">
        <v>8000</v>
      </c>
      <c r="U20" s="349"/>
      <c r="V20" s="58"/>
    </row>
    <row r="21" spans="1:34" ht="25.5" hidden="1" customHeight="1" x14ac:dyDescent="0.25">
      <c r="A21" s="286"/>
      <c r="B21" s="280" t="s">
        <v>97</v>
      </c>
      <c r="C21" s="333"/>
      <c r="D21" s="353" t="s">
        <v>98</v>
      </c>
      <c r="E21" s="354"/>
      <c r="F21" s="355" t="s">
        <v>99</v>
      </c>
      <c r="G21" s="354"/>
      <c r="H21" s="355" t="s">
        <v>100</v>
      </c>
      <c r="I21" s="356"/>
      <c r="J21" s="357" t="s">
        <v>101</v>
      </c>
      <c r="K21" s="357"/>
      <c r="L21" s="358" t="s">
        <v>102</v>
      </c>
      <c r="M21" s="359"/>
      <c r="N21" s="360" t="s">
        <v>103</v>
      </c>
      <c r="O21" s="361"/>
      <c r="P21" s="362" t="s">
        <v>104</v>
      </c>
      <c r="Q21" s="363"/>
      <c r="R21" s="364" t="s">
        <v>105</v>
      </c>
      <c r="S21" s="363"/>
      <c r="T21" s="364" t="s">
        <v>106</v>
      </c>
      <c r="U21" s="365"/>
      <c r="V21" s="58"/>
    </row>
    <row r="22" spans="1:34" ht="25.5" hidden="1" customHeight="1" x14ac:dyDescent="0.25">
      <c r="A22" s="286"/>
      <c r="B22" s="344"/>
      <c r="C22" s="345"/>
      <c r="D22" s="366">
        <v>500</v>
      </c>
      <c r="E22" s="340"/>
      <c r="F22" s="367">
        <v>1000</v>
      </c>
      <c r="G22" s="340"/>
      <c r="H22" s="367">
        <v>1200</v>
      </c>
      <c r="I22" s="337"/>
      <c r="J22" s="340">
        <v>3000</v>
      </c>
      <c r="K22" s="340"/>
      <c r="L22" s="367">
        <v>4000</v>
      </c>
      <c r="M22" s="340"/>
      <c r="N22" s="367">
        <v>5000</v>
      </c>
      <c r="O22" s="340"/>
      <c r="P22" s="366">
        <v>6000</v>
      </c>
      <c r="Q22" s="340"/>
      <c r="R22" s="367">
        <v>8000</v>
      </c>
      <c r="S22" s="340"/>
      <c r="T22" s="367">
        <v>12000</v>
      </c>
      <c r="U22" s="337"/>
      <c r="V22" s="58"/>
    </row>
    <row r="23" spans="1:34" ht="25.5" hidden="1" customHeight="1" x14ac:dyDescent="0.25">
      <c r="A23" s="286"/>
      <c r="B23" s="280" t="s">
        <v>107</v>
      </c>
      <c r="C23" s="333"/>
      <c r="D23" s="368" t="s">
        <v>108</v>
      </c>
      <c r="E23" s="342"/>
      <c r="F23" s="342" t="s">
        <v>109</v>
      </c>
      <c r="G23" s="342"/>
      <c r="H23" s="342" t="s">
        <v>110</v>
      </c>
      <c r="I23" s="343"/>
      <c r="J23" s="369" t="s">
        <v>111</v>
      </c>
      <c r="K23" s="370"/>
      <c r="L23" s="370" t="s">
        <v>112</v>
      </c>
      <c r="M23" s="370"/>
      <c r="N23" s="370" t="s">
        <v>113</v>
      </c>
      <c r="O23" s="371"/>
      <c r="P23" s="372" t="s">
        <v>105</v>
      </c>
      <c r="Q23" s="373"/>
      <c r="R23" s="373" t="s">
        <v>114</v>
      </c>
      <c r="S23" s="373"/>
      <c r="T23" s="373" t="s">
        <v>115</v>
      </c>
      <c r="U23" s="374"/>
      <c r="V23" s="58"/>
    </row>
    <row r="24" spans="1:34" ht="25.5" hidden="1" customHeight="1" x14ac:dyDescent="0.25">
      <c r="A24" s="286"/>
      <c r="B24" s="344"/>
      <c r="C24" s="345"/>
      <c r="D24" s="366">
        <v>1000</v>
      </c>
      <c r="E24" s="340"/>
      <c r="F24" s="367">
        <v>1200</v>
      </c>
      <c r="G24" s="340"/>
      <c r="H24" s="367">
        <v>1500</v>
      </c>
      <c r="I24" s="337"/>
      <c r="J24" s="340">
        <v>4000</v>
      </c>
      <c r="K24" s="340"/>
      <c r="L24" s="367">
        <v>5000</v>
      </c>
      <c r="M24" s="340"/>
      <c r="N24" s="367">
        <v>6000</v>
      </c>
      <c r="O24" s="340"/>
      <c r="P24" s="366">
        <v>8000</v>
      </c>
      <c r="Q24" s="340"/>
      <c r="R24" s="367">
        <v>12000</v>
      </c>
      <c r="S24" s="340"/>
      <c r="T24" s="367">
        <v>15000</v>
      </c>
      <c r="U24" s="337"/>
      <c r="V24" s="58"/>
    </row>
    <row r="25" spans="1:34" ht="23.25" customHeight="1" x14ac:dyDescent="0.25">
      <c r="A25" s="286"/>
      <c r="B25" s="472" t="str">
        <f>B10</f>
        <v>Русло реки левый берег</v>
      </c>
      <c r="C25" s="375">
        <f>D10</f>
        <v>0.3</v>
      </c>
      <c r="D25" s="395" t="str">
        <f>IF((AND(J10*1000&gt;$D$20)),"слабоагрессивные","не агрессивная")</f>
        <v>не агрессивная</v>
      </c>
      <c r="E25" s="392"/>
      <c r="F25" s="392"/>
      <c r="G25" s="392"/>
      <c r="H25" s="392"/>
      <c r="I25" s="467"/>
      <c r="J25" s="468" t="s">
        <v>116</v>
      </c>
      <c r="K25" s="370"/>
      <c r="L25" s="370"/>
      <c r="M25" s="370"/>
      <c r="N25" s="370"/>
      <c r="O25" s="469"/>
      <c r="P25" s="404" t="s">
        <v>116</v>
      </c>
      <c r="Q25" s="390"/>
      <c r="R25" s="390"/>
      <c r="S25" s="390"/>
      <c r="T25" s="390"/>
      <c r="U25" s="470"/>
      <c r="V25" s="58"/>
    </row>
    <row r="26" spans="1:34" ht="23.25" customHeight="1" x14ac:dyDescent="0.25">
      <c r="A26" s="286"/>
      <c r="B26" s="472" t="str">
        <f>B11</f>
        <v>Русло реки правый берег</v>
      </c>
      <c r="C26" s="375">
        <f>D11</f>
        <v>0.3</v>
      </c>
      <c r="D26" s="395" t="str">
        <f>IF((AND(J11*1000&gt;$D$20)),"слабоагрессивные","не агрессивная")</f>
        <v>не агрессивная</v>
      </c>
      <c r="E26" s="392"/>
      <c r="F26" s="392"/>
      <c r="G26" s="392"/>
      <c r="H26" s="392"/>
      <c r="I26" s="467"/>
      <c r="J26" s="468" t="s">
        <v>116</v>
      </c>
      <c r="K26" s="370"/>
      <c r="L26" s="370"/>
      <c r="M26" s="370"/>
      <c r="N26" s="370"/>
      <c r="O26" s="469"/>
      <c r="P26" s="404" t="s">
        <v>116</v>
      </c>
      <c r="Q26" s="390"/>
      <c r="R26" s="390"/>
      <c r="S26" s="390"/>
      <c r="T26" s="390"/>
      <c r="U26" s="470"/>
      <c r="V26" s="58"/>
    </row>
    <row r="27" spans="1:34" ht="23.25" customHeight="1" x14ac:dyDescent="0.25">
      <c r="A27" s="286"/>
      <c r="B27" s="472" t="str">
        <f>B12</f>
        <v>Скв-1</v>
      </c>
      <c r="C27" s="375">
        <f>D12</f>
        <v>5.3</v>
      </c>
      <c r="D27" s="395" t="str">
        <f>IF((AND(J12*1000&gt;$D$20)),"слабоагрессивные","не агрессивная")</f>
        <v>слабоагрессивные</v>
      </c>
      <c r="E27" s="392"/>
      <c r="F27" s="392"/>
      <c r="G27" s="392"/>
      <c r="H27" s="392"/>
      <c r="I27" s="467"/>
      <c r="J27" s="468" t="s">
        <v>116</v>
      </c>
      <c r="K27" s="370"/>
      <c r="L27" s="370"/>
      <c r="M27" s="370"/>
      <c r="N27" s="370"/>
      <c r="O27" s="469"/>
      <c r="P27" s="404" t="s">
        <v>116</v>
      </c>
      <c r="Q27" s="390"/>
      <c r="R27" s="390"/>
      <c r="S27" s="390"/>
      <c r="T27" s="390"/>
      <c r="U27" s="470"/>
      <c r="V27" s="58"/>
    </row>
    <row r="28" spans="1:34" ht="23.25" customHeight="1" thickBot="1" x14ac:dyDescent="0.3">
      <c r="A28" s="286"/>
      <c r="B28" s="472" t="str">
        <f>B13</f>
        <v>Скв-2</v>
      </c>
      <c r="C28" s="375">
        <f>D13</f>
        <v>7.8</v>
      </c>
      <c r="D28" s="395" t="str">
        <f>IF((AND(J13*1000&gt;$D$20)),"слабоагрессивные","не агрессивная")</f>
        <v>не агрессивная</v>
      </c>
      <c r="E28" s="392"/>
      <c r="F28" s="392"/>
      <c r="G28" s="392"/>
      <c r="H28" s="392"/>
      <c r="I28" s="467"/>
      <c r="J28" s="468" t="s">
        <v>116</v>
      </c>
      <c r="K28" s="370"/>
      <c r="L28" s="370"/>
      <c r="M28" s="370"/>
      <c r="N28" s="370"/>
      <c r="O28" s="469"/>
      <c r="P28" s="404" t="s">
        <v>116</v>
      </c>
      <c r="Q28" s="390"/>
      <c r="R28" s="390"/>
      <c r="S28" s="390"/>
      <c r="T28" s="390"/>
      <c r="U28" s="470"/>
      <c r="V28" s="58"/>
    </row>
    <row r="29" spans="1:34" ht="29.25" customHeight="1" x14ac:dyDescent="0.25">
      <c r="A29" s="286"/>
      <c r="B29" s="331" t="s">
        <v>85</v>
      </c>
      <c r="C29" s="376"/>
      <c r="D29" s="461" t="s">
        <v>117</v>
      </c>
      <c r="E29" s="462"/>
      <c r="F29" s="462"/>
      <c r="G29" s="462"/>
      <c r="H29" s="462"/>
      <c r="I29" s="463"/>
      <c r="J29" s="462" t="s">
        <v>117</v>
      </c>
      <c r="K29" s="462"/>
      <c r="L29" s="462"/>
      <c r="M29" s="462"/>
      <c r="N29" s="462"/>
      <c r="O29" s="462"/>
      <c r="P29" s="461" t="s">
        <v>117</v>
      </c>
      <c r="Q29" s="462"/>
      <c r="R29" s="462"/>
      <c r="S29" s="462"/>
      <c r="T29" s="462"/>
      <c r="U29" s="463"/>
      <c r="V29" s="54"/>
    </row>
    <row r="30" spans="1:34" ht="39.950000000000003" customHeight="1" x14ac:dyDescent="0.25">
      <c r="A30" s="286"/>
      <c r="B30" s="377" t="s">
        <v>118</v>
      </c>
      <c r="C30" s="378"/>
      <c r="D30" s="379" t="s">
        <v>119</v>
      </c>
      <c r="E30" s="380"/>
      <c r="F30" s="379" t="s">
        <v>120</v>
      </c>
      <c r="G30" s="380"/>
      <c r="H30" s="338" t="s">
        <v>121</v>
      </c>
      <c r="I30" s="337"/>
      <c r="J30" s="338" t="s">
        <v>122</v>
      </c>
      <c r="K30" s="339"/>
      <c r="L30" s="335" t="s">
        <v>123</v>
      </c>
      <c r="M30" s="342"/>
      <c r="N30" s="341" t="s">
        <v>124</v>
      </c>
      <c r="O30" s="367"/>
      <c r="P30" s="334" t="s">
        <v>125</v>
      </c>
      <c r="Q30" s="339"/>
      <c r="R30" s="338" t="s">
        <v>126</v>
      </c>
      <c r="S30" s="339"/>
      <c r="T30" s="381" t="s">
        <v>127</v>
      </c>
      <c r="U30" s="382"/>
      <c r="V30" s="54"/>
    </row>
    <row r="31" spans="1:34" ht="17.25" hidden="1" customHeight="1" x14ac:dyDescent="0.25">
      <c r="A31" s="286"/>
      <c r="B31" s="383"/>
      <c r="C31" s="384"/>
      <c r="D31" s="379">
        <v>325</v>
      </c>
      <c r="E31" s="380"/>
      <c r="F31" s="379">
        <v>650</v>
      </c>
      <c r="G31" s="380"/>
      <c r="H31" s="379">
        <v>1300</v>
      </c>
      <c r="I31" s="380"/>
      <c r="J31" s="379">
        <v>1950</v>
      </c>
      <c r="K31" s="380"/>
      <c r="L31" s="379">
        <v>3900</v>
      </c>
      <c r="M31" s="380"/>
      <c r="N31" s="379">
        <v>5200</v>
      </c>
      <c r="O31" s="380"/>
      <c r="P31" s="379">
        <v>3900</v>
      </c>
      <c r="Q31" s="380"/>
      <c r="R31" s="379">
        <v>7800</v>
      </c>
      <c r="S31" s="380"/>
      <c r="T31" s="379">
        <v>10400</v>
      </c>
      <c r="U31" s="380"/>
      <c r="V31" s="59"/>
    </row>
    <row r="32" spans="1:34" ht="29.25" hidden="1" customHeight="1" x14ac:dyDescent="0.25">
      <c r="A32" s="286"/>
      <c r="B32" s="280" t="s">
        <v>128</v>
      </c>
      <c r="C32" s="385"/>
      <c r="D32" s="386" t="s">
        <v>120</v>
      </c>
      <c r="E32" s="387"/>
      <c r="F32" s="388" t="s">
        <v>129</v>
      </c>
      <c r="G32" s="389"/>
      <c r="H32" s="390" t="s">
        <v>130</v>
      </c>
      <c r="I32" s="391"/>
      <c r="J32" s="392" t="s">
        <v>123</v>
      </c>
      <c r="K32" s="306"/>
      <c r="L32" s="393" t="s">
        <v>131</v>
      </c>
      <c r="M32" s="394"/>
      <c r="N32" s="393" t="s">
        <v>132</v>
      </c>
      <c r="O32" s="306"/>
      <c r="P32" s="395" t="s">
        <v>126</v>
      </c>
      <c r="Q32" s="394"/>
      <c r="R32" s="393" t="s">
        <v>133</v>
      </c>
      <c r="S32" s="394"/>
      <c r="T32" s="396" t="s">
        <v>134</v>
      </c>
      <c r="U32" s="397"/>
      <c r="V32" s="59"/>
    </row>
    <row r="33" spans="1:22" ht="31.5" hidden="1" customHeight="1" thickBot="1" x14ac:dyDescent="0.3">
      <c r="A33" s="286"/>
      <c r="B33" s="344"/>
      <c r="C33" s="398"/>
      <c r="D33" s="399">
        <f>D22*1.3</f>
        <v>650</v>
      </c>
      <c r="E33" s="400"/>
      <c r="F33" s="401">
        <f>F22*1.3</f>
        <v>1300</v>
      </c>
      <c r="G33" s="401"/>
      <c r="H33" s="401">
        <f>H22*1.3</f>
        <v>1560</v>
      </c>
      <c r="I33" s="402"/>
      <c r="J33" s="351">
        <f>J22*1.3</f>
        <v>3900</v>
      </c>
      <c r="K33" s="401"/>
      <c r="L33" s="401">
        <f>L22*1.3</f>
        <v>5200</v>
      </c>
      <c r="M33" s="401"/>
      <c r="N33" s="401">
        <f>N22*1.3</f>
        <v>6500</v>
      </c>
      <c r="O33" s="352"/>
      <c r="P33" s="403">
        <f>P22*1.3</f>
        <v>7800</v>
      </c>
      <c r="Q33" s="401"/>
      <c r="R33" s="401">
        <f>R22*1.3</f>
        <v>10400</v>
      </c>
      <c r="S33" s="401"/>
      <c r="T33" s="401">
        <f>T22*1.3</f>
        <v>15600</v>
      </c>
      <c r="U33" s="402"/>
      <c r="V33" s="59"/>
    </row>
    <row r="34" spans="1:22" ht="46.5" hidden="1" customHeight="1" x14ac:dyDescent="0.25">
      <c r="A34" s="286"/>
      <c r="B34" s="280" t="s">
        <v>135</v>
      </c>
      <c r="C34" s="333"/>
      <c r="D34" s="395" t="s">
        <v>136</v>
      </c>
      <c r="E34" s="404"/>
      <c r="F34" s="393" t="s">
        <v>137</v>
      </c>
      <c r="G34" s="404"/>
      <c r="H34" s="393" t="s">
        <v>138</v>
      </c>
      <c r="I34" s="405"/>
      <c r="J34" s="392" t="s">
        <v>139</v>
      </c>
      <c r="K34" s="394"/>
      <c r="L34" s="393" t="s">
        <v>140</v>
      </c>
      <c r="M34" s="404"/>
      <c r="N34" s="393" t="s">
        <v>141</v>
      </c>
      <c r="O34" s="306"/>
      <c r="P34" s="395" t="s">
        <v>142</v>
      </c>
      <c r="Q34" s="394"/>
      <c r="R34" s="390" t="s">
        <v>143</v>
      </c>
      <c r="S34" s="387"/>
      <c r="T34" s="390" t="s">
        <v>144</v>
      </c>
      <c r="U34" s="391"/>
      <c r="V34" s="59"/>
    </row>
    <row r="35" spans="1:22" ht="28.5" hidden="1" customHeight="1" x14ac:dyDescent="0.25">
      <c r="A35" s="286"/>
      <c r="B35" s="344"/>
      <c r="C35" s="345"/>
      <c r="D35" s="403">
        <f>D24*1.3</f>
        <v>1300</v>
      </c>
      <c r="E35" s="401"/>
      <c r="F35" s="401">
        <f>F24*1.3</f>
        <v>1560</v>
      </c>
      <c r="G35" s="401"/>
      <c r="H35" s="401">
        <f>H24*1.3</f>
        <v>1950</v>
      </c>
      <c r="I35" s="402"/>
      <c r="J35" s="351">
        <f>J24*1.3</f>
        <v>5200</v>
      </c>
      <c r="K35" s="401"/>
      <c r="L35" s="401">
        <f>L24*1.3</f>
        <v>6500</v>
      </c>
      <c r="M35" s="401"/>
      <c r="N35" s="401">
        <f>N24*1.3</f>
        <v>7800</v>
      </c>
      <c r="O35" s="352"/>
      <c r="P35" s="403">
        <f>P24*1.3</f>
        <v>10400</v>
      </c>
      <c r="Q35" s="401"/>
      <c r="R35" s="401">
        <f>R24*1.3</f>
        <v>15600</v>
      </c>
      <c r="S35" s="401"/>
      <c r="T35" s="401">
        <f>T24*1.3</f>
        <v>19500</v>
      </c>
      <c r="U35" s="402"/>
      <c r="V35" s="59"/>
    </row>
    <row r="36" spans="1:22" ht="21.75" customHeight="1" x14ac:dyDescent="0.25">
      <c r="A36" s="286"/>
      <c r="B36" s="471" t="str">
        <f t="shared" ref="B36:C39" si="0">B25</f>
        <v>Русло реки левый берег</v>
      </c>
      <c r="C36" s="406">
        <f t="shared" si="0"/>
        <v>0.3</v>
      </c>
      <c r="D36" s="395" t="str">
        <f>IF((AND(J10*1000&gt;$D$31)),"среднеагрессивные","не агрессивная")</f>
        <v>не агрессивная</v>
      </c>
      <c r="E36" s="392"/>
      <c r="F36" s="392"/>
      <c r="G36" s="392"/>
      <c r="H36" s="392"/>
      <c r="I36" s="467"/>
      <c r="J36" s="395" t="s">
        <v>116</v>
      </c>
      <c r="K36" s="392"/>
      <c r="L36" s="392"/>
      <c r="M36" s="392"/>
      <c r="N36" s="392"/>
      <c r="O36" s="392"/>
      <c r="P36" s="395" t="s">
        <v>116</v>
      </c>
      <c r="Q36" s="392"/>
      <c r="R36" s="392"/>
      <c r="S36" s="392"/>
      <c r="T36" s="392"/>
      <c r="U36" s="467"/>
      <c r="V36" s="59"/>
    </row>
    <row r="37" spans="1:22" ht="21.75" customHeight="1" x14ac:dyDescent="0.25">
      <c r="A37" s="286"/>
      <c r="B37" s="471" t="str">
        <f t="shared" si="0"/>
        <v>Русло реки правый берег</v>
      </c>
      <c r="C37" s="406">
        <f t="shared" si="0"/>
        <v>0.3</v>
      </c>
      <c r="D37" s="395" t="str">
        <f>IF((AND(J11*1000&gt;$D$31)),"слабоагрессивные","не агрессивная")</f>
        <v>не агрессивная</v>
      </c>
      <c r="E37" s="392"/>
      <c r="F37" s="392"/>
      <c r="G37" s="392"/>
      <c r="H37" s="392"/>
      <c r="I37" s="467"/>
      <c r="J37" s="395" t="s">
        <v>116</v>
      </c>
      <c r="K37" s="392"/>
      <c r="L37" s="392"/>
      <c r="M37" s="392"/>
      <c r="N37" s="392"/>
      <c r="O37" s="392"/>
      <c r="P37" s="395" t="s">
        <v>116</v>
      </c>
      <c r="Q37" s="392"/>
      <c r="R37" s="392"/>
      <c r="S37" s="392"/>
      <c r="T37" s="392"/>
      <c r="U37" s="467"/>
      <c r="V37" s="59"/>
    </row>
    <row r="38" spans="1:22" ht="21.75" customHeight="1" x14ac:dyDescent="0.25">
      <c r="A38" s="286"/>
      <c r="B38" s="471" t="str">
        <f t="shared" si="0"/>
        <v>Скв-1</v>
      </c>
      <c r="C38" s="406">
        <f t="shared" si="0"/>
        <v>5.3</v>
      </c>
      <c r="D38" s="395" t="str">
        <f>IF((AND(J12*1000&gt;$D$31)),"слабоагрессивные","не агрессивная")</f>
        <v>не агрессивная</v>
      </c>
      <c r="E38" s="392"/>
      <c r="F38" s="392"/>
      <c r="G38" s="392"/>
      <c r="H38" s="392"/>
      <c r="I38" s="467"/>
      <c r="J38" s="395" t="s">
        <v>116</v>
      </c>
      <c r="K38" s="392"/>
      <c r="L38" s="392"/>
      <c r="M38" s="392"/>
      <c r="N38" s="392"/>
      <c r="O38" s="392"/>
      <c r="P38" s="395" t="s">
        <v>116</v>
      </c>
      <c r="Q38" s="392"/>
      <c r="R38" s="392"/>
      <c r="S38" s="392"/>
      <c r="T38" s="392"/>
      <c r="U38" s="467"/>
      <c r="V38" s="59"/>
    </row>
    <row r="39" spans="1:22" ht="21.75" customHeight="1" x14ac:dyDescent="0.25">
      <c r="A39" s="286"/>
      <c r="B39" s="479" t="str">
        <f t="shared" si="0"/>
        <v>Скв-2</v>
      </c>
      <c r="C39" s="310">
        <f t="shared" si="0"/>
        <v>7.8</v>
      </c>
      <c r="D39" s="390" t="str">
        <f>IF((AND(J13*1000&gt;$D$31)),"слабоагрессивные","не агрессивная")</f>
        <v>не агрессивная</v>
      </c>
      <c r="E39" s="390"/>
      <c r="F39" s="390"/>
      <c r="G39" s="390"/>
      <c r="H39" s="390"/>
      <c r="I39" s="390"/>
      <c r="J39" s="390" t="s">
        <v>116</v>
      </c>
      <c r="K39" s="390"/>
      <c r="L39" s="390"/>
      <c r="M39" s="390"/>
      <c r="N39" s="390"/>
      <c r="O39" s="390"/>
      <c r="P39" s="390" t="s">
        <v>116</v>
      </c>
      <c r="Q39" s="390"/>
      <c r="R39" s="390"/>
      <c r="S39" s="390"/>
      <c r="T39" s="390"/>
      <c r="U39" s="390"/>
      <c r="V39" s="59"/>
    </row>
    <row r="40" spans="1:22" ht="33.75" customHeight="1" thickBot="1" x14ac:dyDescent="0.3">
      <c r="A40" s="286"/>
      <c r="B40" s="474" t="s">
        <v>85</v>
      </c>
      <c r="C40" s="475"/>
      <c r="D40" s="476" t="s">
        <v>145</v>
      </c>
      <c r="E40" s="477"/>
      <c r="F40" s="477"/>
      <c r="G40" s="477"/>
      <c r="H40" s="477"/>
      <c r="I40" s="478"/>
      <c r="J40" s="477" t="s">
        <v>145</v>
      </c>
      <c r="K40" s="477"/>
      <c r="L40" s="477"/>
      <c r="M40" s="477"/>
      <c r="N40" s="477"/>
      <c r="O40" s="477"/>
      <c r="P40" s="476" t="s">
        <v>145</v>
      </c>
      <c r="Q40" s="477"/>
      <c r="R40" s="477"/>
      <c r="S40" s="477"/>
      <c r="T40" s="477"/>
      <c r="U40" s="478"/>
      <c r="V40" s="54"/>
    </row>
    <row r="41" spans="1:22" ht="39.950000000000003" customHeight="1" x14ac:dyDescent="0.25">
      <c r="A41" s="286"/>
      <c r="B41" s="408" t="s">
        <v>146</v>
      </c>
      <c r="C41" s="409"/>
      <c r="D41" s="410" t="s">
        <v>147</v>
      </c>
      <c r="E41" s="411"/>
      <c r="F41" s="412" t="s">
        <v>136</v>
      </c>
      <c r="G41" s="411"/>
      <c r="H41" s="412" t="s">
        <v>148</v>
      </c>
      <c r="I41" s="413"/>
      <c r="J41" s="414" t="s">
        <v>149</v>
      </c>
      <c r="K41" s="415"/>
      <c r="L41" s="412" t="s">
        <v>150</v>
      </c>
      <c r="M41" s="411"/>
      <c r="N41" s="412" t="s">
        <v>151</v>
      </c>
      <c r="O41" s="416"/>
      <c r="P41" s="410" t="s">
        <v>152</v>
      </c>
      <c r="Q41" s="415"/>
      <c r="R41" s="417" t="s">
        <v>142</v>
      </c>
      <c r="S41" s="418"/>
      <c r="T41" s="417" t="s">
        <v>153</v>
      </c>
      <c r="U41" s="419"/>
      <c r="V41" s="54"/>
    </row>
    <row r="42" spans="1:22" ht="24" hidden="1" customHeight="1" thickBot="1" x14ac:dyDescent="0.3">
      <c r="A42" s="286"/>
      <c r="B42" s="420"/>
      <c r="C42" s="421"/>
      <c r="D42" s="410">
        <v>425</v>
      </c>
      <c r="E42" s="411"/>
      <c r="F42" s="410">
        <v>850</v>
      </c>
      <c r="G42" s="411"/>
      <c r="H42" s="410">
        <v>1700</v>
      </c>
      <c r="I42" s="411"/>
      <c r="J42" s="410">
        <v>2550</v>
      </c>
      <c r="K42" s="411"/>
      <c r="L42" s="410">
        <v>5100</v>
      </c>
      <c r="M42" s="411"/>
      <c r="N42" s="410">
        <v>6800</v>
      </c>
      <c r="O42" s="411"/>
      <c r="P42" s="410">
        <v>5100</v>
      </c>
      <c r="Q42" s="411"/>
      <c r="R42" s="410">
        <v>10200</v>
      </c>
      <c r="S42" s="411"/>
      <c r="T42" s="410">
        <v>13600</v>
      </c>
      <c r="U42" s="411"/>
      <c r="V42" s="54"/>
    </row>
    <row r="43" spans="1:22" ht="29.25" hidden="1" customHeight="1" x14ac:dyDescent="0.25">
      <c r="A43" s="286"/>
      <c r="B43" s="407" t="s">
        <v>128</v>
      </c>
      <c r="C43" s="422"/>
      <c r="D43" s="353" t="s">
        <v>136</v>
      </c>
      <c r="E43" s="354"/>
      <c r="F43" s="355" t="s">
        <v>137</v>
      </c>
      <c r="G43" s="354"/>
      <c r="H43" s="355" t="s">
        <v>154</v>
      </c>
      <c r="I43" s="356"/>
      <c r="J43" s="353" t="s">
        <v>139</v>
      </c>
      <c r="K43" s="354"/>
      <c r="L43" s="355" t="s">
        <v>140</v>
      </c>
      <c r="M43" s="354"/>
      <c r="N43" s="355" t="s">
        <v>141</v>
      </c>
      <c r="O43" s="356"/>
      <c r="P43" s="353" t="s">
        <v>142</v>
      </c>
      <c r="Q43" s="354"/>
      <c r="R43" s="355" t="s">
        <v>143</v>
      </c>
      <c r="S43" s="423"/>
      <c r="T43" s="424" t="s">
        <v>144</v>
      </c>
      <c r="U43" s="356"/>
      <c r="V43" s="54"/>
    </row>
    <row r="44" spans="1:22" ht="27.75" hidden="1" customHeight="1" thickBot="1" x14ac:dyDescent="0.3">
      <c r="A44" s="286"/>
      <c r="B44" s="344"/>
      <c r="C44" s="398"/>
      <c r="D44" s="399">
        <f>D22*1.7</f>
        <v>850</v>
      </c>
      <c r="E44" s="400"/>
      <c r="F44" s="425">
        <f>F22*1.7</f>
        <v>1700</v>
      </c>
      <c r="G44" s="400"/>
      <c r="H44" s="425">
        <f>H22*1.7</f>
        <v>2040</v>
      </c>
      <c r="I44" s="426"/>
      <c r="J44" s="399">
        <f>J22*1.7</f>
        <v>5100</v>
      </c>
      <c r="K44" s="400"/>
      <c r="L44" s="425">
        <f>L22*1.7</f>
        <v>6800</v>
      </c>
      <c r="M44" s="400"/>
      <c r="N44" s="425">
        <f>N22*1.7</f>
        <v>8500</v>
      </c>
      <c r="O44" s="426"/>
      <c r="P44" s="399">
        <f>P22*1.7</f>
        <v>10200</v>
      </c>
      <c r="Q44" s="400"/>
      <c r="R44" s="425">
        <f>R22*1.7</f>
        <v>13600</v>
      </c>
      <c r="S44" s="400"/>
      <c r="T44" s="425">
        <f>T22*1.7</f>
        <v>20400</v>
      </c>
      <c r="U44" s="426"/>
      <c r="V44" s="54"/>
    </row>
    <row r="45" spans="1:22" ht="33" hidden="1" customHeight="1" x14ac:dyDescent="0.25">
      <c r="A45" s="286"/>
      <c r="B45" s="280" t="s">
        <v>135</v>
      </c>
      <c r="C45" s="385"/>
      <c r="D45" s="410" t="s">
        <v>137</v>
      </c>
      <c r="E45" s="411"/>
      <c r="F45" s="412" t="s">
        <v>155</v>
      </c>
      <c r="G45" s="411"/>
      <c r="H45" s="412" t="s">
        <v>156</v>
      </c>
      <c r="I45" s="413"/>
      <c r="J45" s="414" t="s">
        <v>157</v>
      </c>
      <c r="K45" s="415"/>
      <c r="L45" s="412" t="s">
        <v>158</v>
      </c>
      <c r="M45" s="411"/>
      <c r="N45" s="412" t="s">
        <v>159</v>
      </c>
      <c r="O45" s="416"/>
      <c r="P45" s="410" t="s">
        <v>143</v>
      </c>
      <c r="Q45" s="415"/>
      <c r="R45" s="417" t="s">
        <v>160</v>
      </c>
      <c r="S45" s="418"/>
      <c r="T45" s="417" t="s">
        <v>161</v>
      </c>
      <c r="U45" s="419"/>
      <c r="V45" s="54"/>
    </row>
    <row r="46" spans="1:22" ht="25.5" hidden="1" customHeight="1" x14ac:dyDescent="0.25">
      <c r="A46" s="286"/>
      <c r="B46" s="344"/>
      <c r="C46" s="398"/>
      <c r="D46" s="403">
        <f>D24*1.7</f>
        <v>1700</v>
      </c>
      <c r="E46" s="401"/>
      <c r="F46" s="401">
        <f>F24*1.7</f>
        <v>2040</v>
      </c>
      <c r="G46" s="401"/>
      <c r="H46" s="401">
        <f>H24*1.7</f>
        <v>2550</v>
      </c>
      <c r="I46" s="402"/>
      <c r="J46" s="351">
        <f>J24*1.7</f>
        <v>6800</v>
      </c>
      <c r="K46" s="401"/>
      <c r="L46" s="401">
        <f>L24*1.7</f>
        <v>8500</v>
      </c>
      <c r="M46" s="401"/>
      <c r="N46" s="401">
        <f>N24*1.7</f>
        <v>10200</v>
      </c>
      <c r="O46" s="352"/>
      <c r="P46" s="403">
        <f>P24*1.7</f>
        <v>13600</v>
      </c>
      <c r="Q46" s="401"/>
      <c r="R46" s="401">
        <f>R24*1.7</f>
        <v>20400</v>
      </c>
      <c r="S46" s="401"/>
      <c r="T46" s="401">
        <f>T24*1.7</f>
        <v>25500</v>
      </c>
      <c r="U46" s="402"/>
      <c r="V46" s="54"/>
    </row>
    <row r="47" spans="1:22" ht="22.5" customHeight="1" x14ac:dyDescent="0.25">
      <c r="A47" s="286"/>
      <c r="B47" s="471" t="str">
        <f t="shared" ref="B47:C50" si="1">B36</f>
        <v>Русло реки левый берег</v>
      </c>
      <c r="C47" s="406">
        <f t="shared" si="1"/>
        <v>0.3</v>
      </c>
      <c r="D47" s="395" t="str">
        <f>IF((AND(J10*1000&gt;$D$42)),"слабоагрессивные","не агрессивные")</f>
        <v>не агрессивные</v>
      </c>
      <c r="E47" s="392"/>
      <c r="F47" s="392"/>
      <c r="G47" s="392"/>
      <c r="H47" s="392"/>
      <c r="I47" s="467"/>
      <c r="J47" s="395" t="s">
        <v>116</v>
      </c>
      <c r="K47" s="392"/>
      <c r="L47" s="392"/>
      <c r="M47" s="392"/>
      <c r="N47" s="392"/>
      <c r="O47" s="467"/>
      <c r="P47" s="395" t="s">
        <v>116</v>
      </c>
      <c r="Q47" s="392"/>
      <c r="R47" s="392"/>
      <c r="S47" s="392"/>
      <c r="T47" s="392"/>
      <c r="U47" s="467"/>
      <c r="V47" s="54"/>
    </row>
    <row r="48" spans="1:22" ht="22.5" customHeight="1" x14ac:dyDescent="0.25">
      <c r="A48" s="286"/>
      <c r="B48" s="471" t="str">
        <f t="shared" si="1"/>
        <v>Русло реки правый берег</v>
      </c>
      <c r="C48" s="406">
        <f t="shared" si="1"/>
        <v>0.3</v>
      </c>
      <c r="D48" s="395" t="str">
        <f>IF((AND(J11*1000&gt;$D$42)),"слабоагрессивные","не агрессивные")</f>
        <v>не агрессивные</v>
      </c>
      <c r="E48" s="392"/>
      <c r="F48" s="392"/>
      <c r="G48" s="392"/>
      <c r="H48" s="392"/>
      <c r="I48" s="467"/>
      <c r="J48" s="395" t="s">
        <v>116</v>
      </c>
      <c r="K48" s="392"/>
      <c r="L48" s="392"/>
      <c r="M48" s="392"/>
      <c r="N48" s="392"/>
      <c r="O48" s="467"/>
      <c r="P48" s="395" t="s">
        <v>116</v>
      </c>
      <c r="Q48" s="392"/>
      <c r="R48" s="392"/>
      <c r="S48" s="392"/>
      <c r="T48" s="392"/>
      <c r="U48" s="467"/>
      <c r="V48" s="54"/>
    </row>
    <row r="49" spans="1:22" ht="22.5" customHeight="1" x14ac:dyDescent="0.25">
      <c r="A49" s="286"/>
      <c r="B49" s="471" t="str">
        <f t="shared" si="1"/>
        <v>Скв-1</v>
      </c>
      <c r="C49" s="406">
        <f t="shared" si="1"/>
        <v>5.3</v>
      </c>
      <c r="D49" s="395" t="str">
        <f>IF((AND(J12*1000&gt;$D$42)),"слабоагрессивные","не агрессивные")</f>
        <v>не агрессивные</v>
      </c>
      <c r="E49" s="392"/>
      <c r="F49" s="392"/>
      <c r="G49" s="392"/>
      <c r="H49" s="392"/>
      <c r="I49" s="467"/>
      <c r="J49" s="395" t="s">
        <v>116</v>
      </c>
      <c r="K49" s="392"/>
      <c r="L49" s="392"/>
      <c r="M49" s="392"/>
      <c r="N49" s="392"/>
      <c r="O49" s="467"/>
      <c r="P49" s="395" t="s">
        <v>116</v>
      </c>
      <c r="Q49" s="392"/>
      <c r="R49" s="392"/>
      <c r="S49" s="392"/>
      <c r="T49" s="392"/>
      <c r="U49" s="467"/>
      <c r="V49" s="54"/>
    </row>
    <row r="50" spans="1:22" ht="22.5" customHeight="1" x14ac:dyDescent="0.25">
      <c r="A50" s="286"/>
      <c r="B50" s="471" t="str">
        <f t="shared" si="1"/>
        <v>Скв-2</v>
      </c>
      <c r="C50" s="406">
        <f t="shared" si="1"/>
        <v>7.8</v>
      </c>
      <c r="D50" s="395" t="str">
        <f>IF((AND(J13*1000&gt;$D$42)),"слабоагрессивные","не агрессивные")</f>
        <v>не агрессивные</v>
      </c>
      <c r="E50" s="392"/>
      <c r="F50" s="392"/>
      <c r="G50" s="392"/>
      <c r="H50" s="392"/>
      <c r="I50" s="467"/>
      <c r="J50" s="395" t="s">
        <v>116</v>
      </c>
      <c r="K50" s="392"/>
      <c r="L50" s="392"/>
      <c r="M50" s="392"/>
      <c r="N50" s="392"/>
      <c r="O50" s="467"/>
      <c r="P50" s="395" t="s">
        <v>116</v>
      </c>
      <c r="Q50" s="392"/>
      <c r="R50" s="392"/>
      <c r="S50" s="392"/>
      <c r="T50" s="392"/>
      <c r="U50" s="467"/>
      <c r="V50" s="54"/>
    </row>
    <row r="51" spans="1:22" ht="15.75" customHeight="1" x14ac:dyDescent="0.25">
      <c r="A51" s="286"/>
      <c r="B51" s="427"/>
      <c r="C51" s="428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54"/>
    </row>
    <row r="52" spans="1:22" ht="24" customHeight="1" thickBot="1" x14ac:dyDescent="0.3">
      <c r="A52" s="286"/>
      <c r="B52" s="473" t="s">
        <v>162</v>
      </c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30"/>
      <c r="Q52" s="430"/>
      <c r="R52" s="430"/>
      <c r="S52" s="430"/>
      <c r="T52" s="430"/>
      <c r="U52" s="430"/>
      <c r="V52" s="54"/>
    </row>
    <row r="53" spans="1:22" ht="89.25" customHeight="1" thickBot="1" x14ac:dyDescent="0.3">
      <c r="A53" s="286"/>
      <c r="B53" s="322" t="s">
        <v>163</v>
      </c>
      <c r="C53" s="432" t="s">
        <v>81</v>
      </c>
      <c r="D53" s="327" t="s">
        <v>177</v>
      </c>
      <c r="E53" s="328"/>
      <c r="F53" s="328"/>
      <c r="G53" s="328"/>
      <c r="H53" s="328"/>
      <c r="I53" s="433"/>
      <c r="J53" s="434" t="s">
        <v>164</v>
      </c>
      <c r="K53" s="328"/>
      <c r="L53" s="328"/>
      <c r="M53" s="328"/>
      <c r="N53" s="328"/>
      <c r="O53" s="433"/>
      <c r="P53" s="435"/>
      <c r="Q53" s="436"/>
      <c r="R53" s="436"/>
      <c r="S53" s="436"/>
      <c r="T53" s="436"/>
      <c r="U53" s="436"/>
      <c r="V53" s="54"/>
    </row>
    <row r="54" spans="1:22" ht="30.6" customHeight="1" x14ac:dyDescent="0.25">
      <c r="A54" s="286"/>
      <c r="B54" s="407" t="s">
        <v>165</v>
      </c>
      <c r="C54" s="422"/>
      <c r="D54" s="422"/>
      <c r="E54" s="422"/>
      <c r="F54" s="422"/>
      <c r="G54" s="422"/>
      <c r="H54" s="422"/>
      <c r="I54" s="437"/>
      <c r="J54" s="438" t="s">
        <v>166</v>
      </c>
      <c r="K54" s="439"/>
      <c r="L54" s="440" t="s">
        <v>167</v>
      </c>
      <c r="M54" s="439"/>
      <c r="N54" s="440" t="s">
        <v>168</v>
      </c>
      <c r="O54" s="441"/>
      <c r="P54" s="435"/>
      <c r="Q54" s="436"/>
      <c r="R54" s="436"/>
      <c r="S54" s="436"/>
      <c r="T54" s="436"/>
      <c r="U54" s="436"/>
      <c r="V54" s="54"/>
    </row>
    <row r="55" spans="1:22" ht="24" hidden="1" customHeight="1" x14ac:dyDescent="0.25">
      <c r="A55" s="286"/>
      <c r="B55" s="442"/>
      <c r="C55" s="443"/>
      <c r="D55" s="383"/>
      <c r="E55" s="444"/>
      <c r="F55" s="445"/>
      <c r="G55" s="445"/>
      <c r="H55" s="446"/>
      <c r="I55" s="447"/>
      <c r="J55" s="448">
        <v>500</v>
      </c>
      <c r="K55" s="449"/>
      <c r="L55" s="450">
        <v>500</v>
      </c>
      <c r="M55" s="451"/>
      <c r="N55" s="452">
        <v>5000</v>
      </c>
      <c r="O55" s="453"/>
      <c r="P55" s="454"/>
      <c r="Q55" s="455"/>
      <c r="R55" s="455"/>
      <c r="S55" s="455"/>
      <c r="T55" s="455"/>
      <c r="U55" s="455"/>
      <c r="V55" s="54"/>
    </row>
    <row r="56" spans="1:22" ht="26.25" customHeight="1" x14ac:dyDescent="0.25">
      <c r="A56" s="286"/>
      <c r="B56" s="456" t="str">
        <f t="shared" ref="B56:C59" si="2">B47</f>
        <v>Русло реки левый берег</v>
      </c>
      <c r="C56" s="456">
        <f t="shared" si="2"/>
        <v>0.3</v>
      </c>
      <c r="D56" s="481">
        <f>I10*1000+(J10*1000*0.25)</f>
        <v>124.08311600000002</v>
      </c>
      <c r="E56" s="481"/>
      <c r="F56" s="481"/>
      <c r="G56" s="481"/>
      <c r="H56" s="481"/>
      <c r="I56" s="481"/>
      <c r="J56" s="390" t="str">
        <f>IF(AND((D56&gt;$J$55)),"среднеагрессивные","слабоагрессивные")</f>
        <v>слабоагрессивные</v>
      </c>
      <c r="K56" s="390"/>
      <c r="L56" s="390"/>
      <c r="M56" s="390"/>
      <c r="N56" s="390"/>
      <c r="O56" s="390"/>
      <c r="P56" s="480"/>
      <c r="Q56" s="457"/>
      <c r="R56" s="457"/>
      <c r="S56" s="457"/>
      <c r="T56" s="457"/>
      <c r="U56" s="457"/>
      <c r="V56" s="54"/>
    </row>
    <row r="57" spans="1:22" ht="26.25" customHeight="1" x14ac:dyDescent="0.25">
      <c r="A57" s="286"/>
      <c r="B57" s="456" t="str">
        <f t="shared" si="2"/>
        <v>Русло реки правый берег</v>
      </c>
      <c r="C57" s="456">
        <f t="shared" si="2"/>
        <v>0.3</v>
      </c>
      <c r="D57" s="481">
        <f>I11*1000+(J11*1000*0.25)</f>
        <v>121.61958200000001</v>
      </c>
      <c r="E57" s="481"/>
      <c r="F57" s="481"/>
      <c r="G57" s="481"/>
      <c r="H57" s="481"/>
      <c r="I57" s="481"/>
      <c r="J57" s="390" t="str">
        <f>IF(AND((D57&gt;$J$55)),"среднеагрессивные","слабоагрессивные")</f>
        <v>слабоагрессивные</v>
      </c>
      <c r="K57" s="390"/>
      <c r="L57" s="390"/>
      <c r="M57" s="390"/>
      <c r="N57" s="390"/>
      <c r="O57" s="390"/>
      <c r="P57" s="480"/>
      <c r="Q57" s="457"/>
      <c r="R57" s="457"/>
      <c r="S57" s="457"/>
      <c r="T57" s="457"/>
      <c r="U57" s="457"/>
      <c r="V57" s="54"/>
    </row>
    <row r="58" spans="1:22" ht="26.25" customHeight="1" x14ac:dyDescent="0.25">
      <c r="A58" s="286"/>
      <c r="B58" s="456" t="str">
        <f t="shared" si="2"/>
        <v>Скв-1</v>
      </c>
      <c r="C58" s="456">
        <f t="shared" si="2"/>
        <v>5.3</v>
      </c>
      <c r="D58" s="481">
        <f>I12*1000+(J12*1000*0.25)</f>
        <v>213.08245000000005</v>
      </c>
      <c r="E58" s="481"/>
      <c r="F58" s="481"/>
      <c r="G58" s="481"/>
      <c r="H58" s="481"/>
      <c r="I58" s="481"/>
      <c r="J58" s="390" t="str">
        <f>IF(AND((D58&gt;$J$55)),"среднеагрессивные","слабоагрессивные")</f>
        <v>слабоагрессивные</v>
      </c>
      <c r="K58" s="390"/>
      <c r="L58" s="390"/>
      <c r="M58" s="390"/>
      <c r="N58" s="390"/>
      <c r="O58" s="390"/>
      <c r="P58" s="480"/>
      <c r="Q58" s="457"/>
      <c r="R58" s="457"/>
      <c r="S58" s="457"/>
      <c r="T58" s="457"/>
      <c r="U58" s="457"/>
      <c r="V58" s="54"/>
    </row>
    <row r="59" spans="1:22" ht="26.25" customHeight="1" x14ac:dyDescent="0.25">
      <c r="A59" s="286"/>
      <c r="B59" s="456" t="str">
        <f t="shared" si="2"/>
        <v>Скв-2</v>
      </c>
      <c r="C59" s="456">
        <f t="shared" si="2"/>
        <v>7.8</v>
      </c>
      <c r="D59" s="481">
        <f>I13*1000+(J13*1000*0.25)</f>
        <v>168.631281</v>
      </c>
      <c r="E59" s="481"/>
      <c r="F59" s="481"/>
      <c r="G59" s="481"/>
      <c r="H59" s="481"/>
      <c r="I59" s="481"/>
      <c r="J59" s="390" t="str">
        <f>IF(AND((D59&gt;$J$55)),"среднеагрессивные","слабоагрессивные")</f>
        <v>слабоагрессивные</v>
      </c>
      <c r="K59" s="390"/>
      <c r="L59" s="390"/>
      <c r="M59" s="390"/>
      <c r="N59" s="390"/>
      <c r="O59" s="390"/>
      <c r="P59" s="480"/>
      <c r="Q59" s="457"/>
      <c r="R59" s="457"/>
      <c r="S59" s="457"/>
      <c r="T59" s="457"/>
      <c r="U59" s="457"/>
      <c r="V59" s="54"/>
    </row>
    <row r="60" spans="1:22" ht="18.75" customHeight="1" x14ac:dyDescent="0.25">
      <c r="A60" s="286"/>
      <c r="B60" s="286"/>
      <c r="C60" s="313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54"/>
    </row>
    <row r="62" spans="1:22" ht="15.75" x14ac:dyDescent="0.25">
      <c r="B62" s="61"/>
      <c r="C62" s="67"/>
      <c r="D62" s="62"/>
      <c r="E62" s="62"/>
      <c r="F62" s="62"/>
      <c r="G62" s="62"/>
      <c r="H62" s="61"/>
      <c r="I62" s="61"/>
      <c r="J62" s="238"/>
      <c r="K62" s="238"/>
      <c r="L62" s="238"/>
      <c r="M62" s="62"/>
    </row>
    <row r="69" spans="11:22" ht="18" customHeight="1" x14ac:dyDescent="0.2">
      <c r="K69" s="240" t="s">
        <v>169</v>
      </c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</row>
    <row r="70" spans="11:22" x14ac:dyDescent="0.2"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</row>
    <row r="71" spans="11:22" x14ac:dyDescent="0.2"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</row>
    <row r="72" spans="11:22" x14ac:dyDescent="0.2"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</row>
    <row r="73" spans="11:22" x14ac:dyDescent="0.2"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</row>
    <row r="74" spans="11:22" x14ac:dyDescent="0.2"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</row>
    <row r="75" spans="11:22" x14ac:dyDescent="0.2"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</row>
    <row r="76" spans="11:22" x14ac:dyDescent="0.2"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</row>
    <row r="77" spans="11:22" x14ac:dyDescent="0.2"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</row>
    <row r="78" spans="11:22" x14ac:dyDescent="0.2"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</row>
    <row r="79" spans="11:22" x14ac:dyDescent="0.2"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</row>
    <row r="88" spans="2:17" ht="18.75" x14ac:dyDescent="0.3">
      <c r="B88" s="237" t="s">
        <v>63</v>
      </c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</row>
    <row r="92" spans="2:17" ht="18.75" x14ac:dyDescent="0.3">
      <c r="B92" s="61" t="s">
        <v>170</v>
      </c>
      <c r="C92" s="67"/>
      <c r="D92" s="62"/>
      <c r="E92" s="62"/>
      <c r="F92" s="62"/>
      <c r="G92" s="62"/>
      <c r="H92" s="61" t="s">
        <v>171</v>
      </c>
      <c r="I92" s="61"/>
      <c r="J92" s="238">
        <v>43494</v>
      </c>
      <c r="K92" s="238"/>
      <c r="L92" s="238"/>
      <c r="M92" s="62"/>
      <c r="N92" s="63"/>
      <c r="O92" s="63"/>
      <c r="P92" s="60"/>
      <c r="Q92" s="60"/>
    </row>
    <row r="93" spans="2:17" ht="20.25" x14ac:dyDescent="0.3">
      <c r="B93" s="239" t="s">
        <v>172</v>
      </c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64"/>
      <c r="Q93" s="64"/>
    </row>
    <row r="94" spans="2:17" x14ac:dyDescent="0.2">
      <c r="B94" s="62"/>
      <c r="C94" s="67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ht="18.75" x14ac:dyDescent="0.3">
      <c r="B95" s="65" t="s">
        <v>173</v>
      </c>
      <c r="C95" s="68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ht="18.75" x14ac:dyDescent="0.3">
      <c r="B96" s="65"/>
      <c r="C96" s="68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103" spans="2:2" ht="18.75" x14ac:dyDescent="0.2">
      <c r="B103" s="50"/>
    </row>
    <row r="104" spans="2:2" ht="18.75" x14ac:dyDescent="0.2">
      <c r="B104" s="50"/>
    </row>
    <row r="105" spans="2:2" ht="18.75" x14ac:dyDescent="0.2">
      <c r="B105" s="50"/>
    </row>
    <row r="106" spans="2:2" ht="18.75" x14ac:dyDescent="0.2">
      <c r="B106" s="50"/>
    </row>
    <row r="107" spans="2:2" ht="18.75" x14ac:dyDescent="0.2">
      <c r="B107" s="50"/>
    </row>
  </sheetData>
  <mergeCells count="276">
    <mergeCell ref="B88:Q88"/>
    <mergeCell ref="J92:L92"/>
    <mergeCell ref="B93:O93"/>
    <mergeCell ref="B2:R2"/>
    <mergeCell ref="D58:I58"/>
    <mergeCell ref="J58:O58"/>
    <mergeCell ref="D59:I59"/>
    <mergeCell ref="J59:O59"/>
    <mergeCell ref="J62:L62"/>
    <mergeCell ref="K69:V79"/>
    <mergeCell ref="R55:S55"/>
    <mergeCell ref="T55:U55"/>
    <mergeCell ref="D56:I56"/>
    <mergeCell ref="J56:O56"/>
    <mergeCell ref="D57:I57"/>
    <mergeCell ref="J57:O57"/>
    <mergeCell ref="D55:E55"/>
    <mergeCell ref="F55:G55"/>
    <mergeCell ref="H55:I55"/>
    <mergeCell ref="J55:K55"/>
    <mergeCell ref="N55:O55"/>
    <mergeCell ref="P55:Q55"/>
    <mergeCell ref="B52:O52"/>
    <mergeCell ref="D53:I53"/>
    <mergeCell ref="J53:O53"/>
    <mergeCell ref="B54:I54"/>
    <mergeCell ref="J54:K54"/>
    <mergeCell ref="L54:M54"/>
    <mergeCell ref="N54:O54"/>
    <mergeCell ref="D49:I49"/>
    <mergeCell ref="J49:O49"/>
    <mergeCell ref="P49:U49"/>
    <mergeCell ref="D50:I50"/>
    <mergeCell ref="J50:O50"/>
    <mergeCell ref="P50:U50"/>
    <mergeCell ref="D47:I47"/>
    <mergeCell ref="J47:O47"/>
    <mergeCell ref="P47:U47"/>
    <mergeCell ref="D48:I48"/>
    <mergeCell ref="J48:O48"/>
    <mergeCell ref="P48:U48"/>
    <mergeCell ref="R45:S45"/>
    <mergeCell ref="T45:U45"/>
    <mergeCell ref="D46:E46"/>
    <mergeCell ref="F46:G46"/>
    <mergeCell ref="H46:I46"/>
    <mergeCell ref="J46:K46"/>
    <mergeCell ref="L46:M46"/>
    <mergeCell ref="N46:O46"/>
    <mergeCell ref="P46:Q46"/>
    <mergeCell ref="R46:S46"/>
    <mergeCell ref="B45:C46"/>
    <mergeCell ref="D45:E45"/>
    <mergeCell ref="F45:G45"/>
    <mergeCell ref="H45:I45"/>
    <mergeCell ref="J45:K45"/>
    <mergeCell ref="L45:M45"/>
    <mergeCell ref="N45:O45"/>
    <mergeCell ref="P45:Q45"/>
    <mergeCell ref="T46:U46"/>
    <mergeCell ref="T43:U43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B43:C44"/>
    <mergeCell ref="D43:E43"/>
    <mergeCell ref="F43:G43"/>
    <mergeCell ref="H43:I43"/>
    <mergeCell ref="J43:K43"/>
    <mergeCell ref="L43:M43"/>
    <mergeCell ref="N43:O43"/>
    <mergeCell ref="P43:Q43"/>
    <mergeCell ref="R43:S43"/>
    <mergeCell ref="B40:C40"/>
    <mergeCell ref="D40:I40"/>
    <mergeCell ref="J40:O40"/>
    <mergeCell ref="P40:U40"/>
    <mergeCell ref="B41:C42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D38:I38"/>
    <mergeCell ref="J38:O38"/>
    <mergeCell ref="P38:U38"/>
    <mergeCell ref="D39:I39"/>
    <mergeCell ref="J39:O39"/>
    <mergeCell ref="P39:U39"/>
    <mergeCell ref="T35:U35"/>
    <mergeCell ref="D36:I36"/>
    <mergeCell ref="J36:O36"/>
    <mergeCell ref="P36:U36"/>
    <mergeCell ref="D37:I37"/>
    <mergeCell ref="J37:O37"/>
    <mergeCell ref="P37:U37"/>
    <mergeCell ref="T34:U34"/>
    <mergeCell ref="D35:E35"/>
    <mergeCell ref="F35:G35"/>
    <mergeCell ref="H35:I35"/>
    <mergeCell ref="J35:K35"/>
    <mergeCell ref="L35:M35"/>
    <mergeCell ref="N35:O35"/>
    <mergeCell ref="P35:Q35"/>
    <mergeCell ref="R35:S35"/>
    <mergeCell ref="B34:C35"/>
    <mergeCell ref="D34:E34"/>
    <mergeCell ref="F34:G34"/>
    <mergeCell ref="H34:I34"/>
    <mergeCell ref="J34:K34"/>
    <mergeCell ref="L34:M34"/>
    <mergeCell ref="N34:O34"/>
    <mergeCell ref="P34:Q34"/>
    <mergeCell ref="R34:S34"/>
    <mergeCell ref="T32:U3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B32:C33"/>
    <mergeCell ref="D32:E32"/>
    <mergeCell ref="F32:G32"/>
    <mergeCell ref="H32:I32"/>
    <mergeCell ref="J32:K32"/>
    <mergeCell ref="L32:M32"/>
    <mergeCell ref="N32:O32"/>
    <mergeCell ref="P32:Q32"/>
    <mergeCell ref="R32:S32"/>
    <mergeCell ref="B29:C29"/>
    <mergeCell ref="D29:I29"/>
    <mergeCell ref="J29:O29"/>
    <mergeCell ref="P29:U29"/>
    <mergeCell ref="B30:C31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27:I27"/>
    <mergeCell ref="J27:O27"/>
    <mergeCell ref="P27:U27"/>
    <mergeCell ref="D28:I28"/>
    <mergeCell ref="J28:O28"/>
    <mergeCell ref="P28:U28"/>
    <mergeCell ref="D25:I25"/>
    <mergeCell ref="J25:O25"/>
    <mergeCell ref="P25:U25"/>
    <mergeCell ref="D26:I26"/>
    <mergeCell ref="J26:O26"/>
    <mergeCell ref="P26:U26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B23:C24"/>
    <mergeCell ref="D23:E23"/>
    <mergeCell ref="F23:G23"/>
    <mergeCell ref="H23:I23"/>
    <mergeCell ref="J23:K23"/>
    <mergeCell ref="L23:M23"/>
    <mergeCell ref="N23:O23"/>
    <mergeCell ref="P23:Q23"/>
    <mergeCell ref="R23:S23"/>
    <mergeCell ref="B21:C22"/>
    <mergeCell ref="D21:E21"/>
    <mergeCell ref="F21:G21"/>
    <mergeCell ref="H21:I21"/>
    <mergeCell ref="L21:M21"/>
    <mergeCell ref="N21:O21"/>
    <mergeCell ref="P21:Q21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B18:C18"/>
    <mergeCell ref="D18:I18"/>
    <mergeCell ref="J18:O18"/>
    <mergeCell ref="P18:U18"/>
    <mergeCell ref="B19:C20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B11:C11"/>
    <mergeCell ref="B12:C12"/>
    <mergeCell ref="B13:C13"/>
    <mergeCell ref="B14:Q14"/>
    <mergeCell ref="B15:U15"/>
    <mergeCell ref="D17:I17"/>
    <mergeCell ref="J17:O17"/>
    <mergeCell ref="P17:U17"/>
    <mergeCell ref="N7:N9"/>
    <mergeCell ref="O7:O9"/>
    <mergeCell ref="P7:P9"/>
    <mergeCell ref="Q7:Q9"/>
    <mergeCell ref="V7:V9"/>
    <mergeCell ref="B10:C10"/>
    <mergeCell ref="H7:H9"/>
    <mergeCell ref="I7:I9"/>
    <mergeCell ref="J7:J9"/>
    <mergeCell ref="K7:K9"/>
    <mergeCell ref="L7:L9"/>
    <mergeCell ref="M7:M9"/>
    <mergeCell ref="B3:Q3"/>
    <mergeCell ref="B4:U4"/>
    <mergeCell ref="B5:C9"/>
    <mergeCell ref="D5:D9"/>
    <mergeCell ref="E5:K6"/>
    <mergeCell ref="L5:Q6"/>
    <mergeCell ref="E7:E9"/>
    <mergeCell ref="F7:F9"/>
    <mergeCell ref="G7:G9"/>
  </mergeCells>
  <printOptions horizontalCentered="1"/>
  <pageMargins left="0.35433070866141736" right="0.35433070866141736" top="0.78740157480314965" bottom="0.19685039370078741" header="0.39370078740157483" footer="0.51181102362204722"/>
  <pageSetup paperSize="9" scale="65" orientation="landscape" r:id="rId1"/>
  <headerFooter scaleWithDoc="0" alignWithMargins="0">
    <oddHeader>&amp;R&amp;14Приложение №4 лист &amp;P</oddHeader>
  </headerFooter>
  <rowBreaks count="1" manualBreakCount="1">
    <brk id="39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AEF8-F2FC-4831-8B56-5B1F9EEC10F3}">
  <sheetPr>
    <tabColor rgb="FFFF3399"/>
  </sheetPr>
  <dimension ref="A1:M37"/>
  <sheetViews>
    <sheetView tabSelected="1" view="pageBreakPreview" topLeftCell="A22" zoomScale="120" zoomScaleNormal="100" zoomScaleSheetLayoutView="120" workbookViewId="0">
      <selection activeCell="M29" sqref="M29"/>
    </sheetView>
  </sheetViews>
  <sheetFormatPr defaultRowHeight="12.75" x14ac:dyDescent="0.2"/>
  <cols>
    <col min="1" max="1" width="0.85546875" style="5" customWidth="1"/>
    <col min="2" max="2" width="1.140625" style="5" customWidth="1"/>
    <col min="3" max="3" width="13.28515625" style="5" customWidth="1"/>
    <col min="4" max="4" width="8" style="5" customWidth="1"/>
    <col min="5" max="5" width="7" style="5" customWidth="1"/>
    <col min="6" max="6" width="7.85546875" style="5" customWidth="1"/>
    <col min="7" max="7" width="8.7109375" style="5" customWidth="1"/>
    <col min="8" max="8" width="35.5703125" style="5" customWidth="1"/>
    <col min="9" max="9" width="5.140625" style="5" customWidth="1"/>
    <col min="10" max="10" width="15" style="106" customWidth="1"/>
    <col min="11" max="11" width="1.42578125" style="5" customWidth="1"/>
    <col min="12" max="16384" width="9.140625" style="5"/>
  </cols>
  <sheetData>
    <row r="1" spans="1:13" ht="6" customHeight="1" x14ac:dyDescent="0.2"/>
    <row r="2" spans="1:13" ht="15.75" x14ac:dyDescent="0.25">
      <c r="A2" s="3"/>
      <c r="B2" s="3"/>
      <c r="C2" s="241" t="s">
        <v>13</v>
      </c>
      <c r="D2" s="241"/>
      <c r="E2" s="241"/>
      <c r="F2" s="241"/>
      <c r="G2" s="241"/>
      <c r="H2" s="241"/>
      <c r="I2" s="241"/>
      <c r="J2" s="241"/>
      <c r="K2" s="3"/>
    </row>
    <row r="3" spans="1:13" ht="18" customHeight="1" x14ac:dyDescent="0.25">
      <c r="A3" s="3"/>
      <c r="B3" s="6"/>
      <c r="C3" s="241" t="s">
        <v>60</v>
      </c>
      <c r="D3" s="241"/>
      <c r="E3" s="241"/>
      <c r="F3" s="241"/>
      <c r="G3" s="241"/>
      <c r="H3" s="241"/>
      <c r="I3" s="7"/>
      <c r="J3" s="8"/>
      <c r="K3" s="3"/>
    </row>
    <row r="4" spans="1:13" ht="15.75" customHeight="1" x14ac:dyDescent="0.25">
      <c r="A4" s="3"/>
      <c r="B4" s="3"/>
      <c r="C4" s="9" t="s">
        <v>18</v>
      </c>
      <c r="D4" s="9"/>
      <c r="E4" s="9"/>
      <c r="F4" s="9"/>
      <c r="G4" s="9"/>
      <c r="H4" s="9"/>
      <c r="I4" s="9"/>
      <c r="J4" s="9"/>
      <c r="K4" s="3"/>
    </row>
    <row r="5" spans="1:13" ht="15" customHeight="1" x14ac:dyDescent="0.25">
      <c r="A5" s="3"/>
      <c r="B5" s="3"/>
      <c r="C5" s="482" t="s">
        <v>12</v>
      </c>
      <c r="D5" s="482"/>
      <c r="E5" s="482"/>
      <c r="F5" s="482"/>
      <c r="G5" s="3"/>
      <c r="H5" s="10" t="s">
        <v>0</v>
      </c>
      <c r="J5" s="483">
        <v>45099</v>
      </c>
      <c r="K5" s="3"/>
    </row>
    <row r="6" spans="1:13" ht="15" customHeight="1" x14ac:dyDescent="0.25">
      <c r="A6" s="3"/>
      <c r="B6" s="3"/>
      <c r="C6" s="482" t="s">
        <v>1</v>
      </c>
      <c r="D6" s="482"/>
      <c r="E6" s="482"/>
      <c r="F6" s="482"/>
      <c r="G6" s="3"/>
      <c r="H6" s="3"/>
      <c r="I6" s="3"/>
      <c r="J6" s="3"/>
      <c r="K6" s="3"/>
    </row>
    <row r="7" spans="1:13" ht="15" customHeight="1" x14ac:dyDescent="0.25">
      <c r="A7" s="3"/>
      <c r="B7" s="3"/>
      <c r="C7" s="482" t="s">
        <v>2</v>
      </c>
      <c r="D7" s="482"/>
      <c r="E7" s="482"/>
      <c r="F7" s="482" t="s">
        <v>14</v>
      </c>
      <c r="G7" s="484" t="s">
        <v>26</v>
      </c>
      <c r="H7" s="485"/>
      <c r="I7" s="4"/>
      <c r="J7" s="4"/>
      <c r="K7" s="3"/>
    </row>
    <row r="8" spans="1:13" ht="88.5" customHeight="1" x14ac:dyDescent="0.25">
      <c r="A8" s="3"/>
      <c r="B8" s="3"/>
      <c r="C8" s="21" t="s">
        <v>3</v>
      </c>
      <c r="D8" s="243" t="s">
        <v>4</v>
      </c>
      <c r="E8" s="243"/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3"/>
    </row>
    <row r="9" spans="1:13" ht="15.75" customHeight="1" x14ac:dyDescent="0.25">
      <c r="A9" s="3"/>
      <c r="B9" s="3"/>
      <c r="C9" s="11"/>
      <c r="D9" s="24" t="s">
        <v>10</v>
      </c>
      <c r="E9" s="25" t="s">
        <v>11</v>
      </c>
      <c r="F9" s="11"/>
      <c r="G9" s="165"/>
      <c r="H9" s="164"/>
      <c r="I9" s="165"/>
      <c r="J9" s="165"/>
      <c r="K9" s="3"/>
    </row>
    <row r="10" spans="1:13" ht="63" x14ac:dyDescent="0.25">
      <c r="A10" s="3"/>
      <c r="B10" s="3"/>
      <c r="C10" s="11"/>
      <c r="D10" s="13">
        <v>0</v>
      </c>
      <c r="E10" s="14">
        <v>4.2</v>
      </c>
      <c r="F10" s="255">
        <f>E10-D10</f>
        <v>4.2</v>
      </c>
      <c r="G10" s="165"/>
      <c r="H10" s="15" t="s">
        <v>20</v>
      </c>
      <c r="I10" s="16" t="s">
        <v>270</v>
      </c>
      <c r="J10" s="17" t="s">
        <v>15</v>
      </c>
      <c r="K10" s="3"/>
      <c r="M10" s="5">
        <f>45*1.28</f>
        <v>57.6</v>
      </c>
    </row>
    <row r="11" spans="1:13" ht="60.75" customHeight="1" x14ac:dyDescent="0.25">
      <c r="A11" s="3"/>
      <c r="B11" s="3"/>
      <c r="C11" s="11"/>
      <c r="D11" s="13">
        <f>E10</f>
        <v>4.2</v>
      </c>
      <c r="E11" s="14">
        <v>7.1</v>
      </c>
      <c r="F11" s="255">
        <f t="shared" ref="F11:F12" si="0">E11-D11</f>
        <v>2.8999999999999995</v>
      </c>
      <c r="G11" s="165"/>
      <c r="H11" s="15" t="s">
        <v>22</v>
      </c>
      <c r="I11" s="16" t="s">
        <v>212</v>
      </c>
      <c r="J11" s="486" t="s">
        <v>21</v>
      </c>
      <c r="K11" s="3"/>
    </row>
    <row r="12" spans="1:13" ht="66.75" customHeight="1" x14ac:dyDescent="0.25">
      <c r="A12" s="3" t="s">
        <v>19</v>
      </c>
      <c r="B12" s="3"/>
      <c r="C12" s="487"/>
      <c r="D12" s="13">
        <f>E11</f>
        <v>7.1</v>
      </c>
      <c r="E12" s="255">
        <v>15.6</v>
      </c>
      <c r="F12" s="255">
        <f t="shared" si="0"/>
        <v>8.5</v>
      </c>
      <c r="G12" s="18">
        <v>5.3</v>
      </c>
      <c r="H12" s="15" t="s">
        <v>23</v>
      </c>
      <c r="I12" s="16" t="s">
        <v>270</v>
      </c>
      <c r="J12" s="17" t="s">
        <v>15</v>
      </c>
      <c r="K12" s="3"/>
    </row>
    <row r="13" spans="1:13" ht="10.5" customHeight="1" x14ac:dyDescent="0.25">
      <c r="A13" s="3"/>
      <c r="B13" s="3"/>
      <c r="C13" s="482"/>
      <c r="D13" s="482"/>
      <c r="E13" s="482"/>
      <c r="F13" s="482"/>
      <c r="G13" s="20"/>
      <c r="H13" s="8"/>
      <c r="I13" s="7"/>
      <c r="J13" s="488"/>
      <c r="K13" s="3"/>
    </row>
    <row r="14" spans="1:13" ht="15.75" customHeight="1" x14ac:dyDescent="0.25">
      <c r="A14" s="3"/>
      <c r="B14" s="3"/>
      <c r="C14" s="9" t="s">
        <v>16</v>
      </c>
      <c r="D14" s="482"/>
      <c r="E14" s="482"/>
      <c r="F14" s="482"/>
      <c r="G14" s="9"/>
      <c r="H14" s="9"/>
      <c r="I14" s="9"/>
      <c r="J14" s="9"/>
      <c r="K14" s="3"/>
    </row>
    <row r="15" spans="1:13" ht="15" customHeight="1" x14ac:dyDescent="0.25">
      <c r="A15" s="3"/>
      <c r="B15" s="3"/>
      <c r="C15" s="482" t="s">
        <v>12</v>
      </c>
      <c r="D15" s="482"/>
      <c r="E15" s="482"/>
      <c r="F15" s="482"/>
      <c r="G15" s="3"/>
      <c r="H15" s="10" t="s">
        <v>0</v>
      </c>
      <c r="J15" s="483">
        <v>45105</v>
      </c>
      <c r="K15" s="3"/>
    </row>
    <row r="16" spans="1:13" ht="15" customHeight="1" x14ac:dyDescent="0.25">
      <c r="A16" s="3"/>
      <c r="B16" s="3"/>
      <c r="C16" s="482" t="s">
        <v>1</v>
      </c>
      <c r="D16" s="482"/>
      <c r="E16" s="482"/>
      <c r="F16" s="482"/>
      <c r="G16" s="3"/>
      <c r="H16" s="3"/>
      <c r="I16" s="3"/>
      <c r="J16" s="3"/>
      <c r="K16" s="3"/>
    </row>
    <row r="17" spans="1:11" ht="15" customHeight="1" x14ac:dyDescent="0.25">
      <c r="A17" s="3"/>
      <c r="B17" s="3"/>
      <c r="C17" s="482" t="s">
        <v>2</v>
      </c>
      <c r="D17" s="482"/>
      <c r="E17" s="482"/>
      <c r="F17" s="482" t="s">
        <v>24</v>
      </c>
      <c r="G17" s="489" t="s">
        <v>25</v>
      </c>
      <c r="H17" s="489"/>
      <c r="I17" s="4"/>
      <c r="J17" s="4"/>
      <c r="K17" s="3"/>
    </row>
    <row r="18" spans="1:11" ht="86.25" customHeight="1" x14ac:dyDescent="0.25">
      <c r="A18" s="3"/>
      <c r="B18" s="3"/>
      <c r="C18" s="21" t="s">
        <v>3</v>
      </c>
      <c r="D18" s="244" t="s">
        <v>4</v>
      </c>
      <c r="E18" s="245"/>
      <c r="F18" s="21" t="s">
        <v>5</v>
      </c>
      <c r="G18" s="21" t="s">
        <v>6</v>
      </c>
      <c r="H18" s="155" t="s">
        <v>7</v>
      </c>
      <c r="I18" s="21" t="s">
        <v>8</v>
      </c>
      <c r="J18" s="21" t="s">
        <v>9</v>
      </c>
      <c r="K18" s="3"/>
    </row>
    <row r="19" spans="1:11" ht="15" customHeight="1" x14ac:dyDescent="0.25">
      <c r="A19" s="3"/>
      <c r="B19" s="3"/>
      <c r="C19" s="11"/>
      <c r="D19" s="155" t="s">
        <v>10</v>
      </c>
      <c r="E19" s="156" t="s">
        <v>11</v>
      </c>
      <c r="F19" s="11"/>
      <c r="G19" s="165"/>
      <c r="H19" s="164"/>
      <c r="I19" s="165"/>
      <c r="J19" s="165"/>
      <c r="K19" s="3"/>
    </row>
    <row r="20" spans="1:11" ht="43.5" customHeight="1" x14ac:dyDescent="0.25">
      <c r="A20" s="3"/>
      <c r="B20" s="3"/>
      <c r="C20" s="22"/>
      <c r="D20" s="13">
        <v>0</v>
      </c>
      <c r="E20" s="156">
        <v>4.3499999999999996</v>
      </c>
      <c r="F20" s="256">
        <f>E20-D20</f>
        <v>4.3499999999999996</v>
      </c>
      <c r="G20" s="165"/>
      <c r="H20" s="164" t="s">
        <v>27</v>
      </c>
      <c r="I20" s="16"/>
      <c r="J20" s="17" t="s">
        <v>242</v>
      </c>
      <c r="K20" s="3"/>
    </row>
    <row r="21" spans="1:11" ht="101.25" customHeight="1" x14ac:dyDescent="0.25">
      <c r="A21" s="3" t="s">
        <v>17</v>
      </c>
      <c r="B21" s="248"/>
      <c r="C21" s="21"/>
      <c r="D21" s="13">
        <f>E20</f>
        <v>4.3499999999999996</v>
      </c>
      <c r="E21" s="13">
        <v>15.1</v>
      </c>
      <c r="F21" s="256">
        <f>E21-D21</f>
        <v>10.75</v>
      </c>
      <c r="G21" s="23">
        <v>7.8</v>
      </c>
      <c r="H21" s="15" t="s">
        <v>254</v>
      </c>
      <c r="I21" s="19"/>
      <c r="J21" s="17" t="s">
        <v>15</v>
      </c>
      <c r="K21" s="3"/>
    </row>
    <row r="22" spans="1:11" ht="9.75" customHeight="1" x14ac:dyDescent="0.25">
      <c r="A22" s="3"/>
      <c r="B22" s="491"/>
      <c r="C22" s="492"/>
      <c r="D22" s="249"/>
      <c r="E22" s="249"/>
      <c r="F22" s="497"/>
      <c r="G22" s="493"/>
      <c r="H22" s="494"/>
      <c r="I22" s="495"/>
      <c r="J22" s="496"/>
      <c r="K22" s="3"/>
    </row>
    <row r="23" spans="1:11" ht="15.75" customHeight="1" x14ac:dyDescent="0.25">
      <c r="A23" s="3"/>
      <c r="B23" s="491"/>
      <c r="C23" s="9" t="s">
        <v>274</v>
      </c>
      <c r="D23" s="482"/>
      <c r="E23" s="482"/>
      <c r="F23" s="482"/>
      <c r="G23" s="9"/>
      <c r="H23" s="9"/>
      <c r="I23" s="9"/>
      <c r="J23" s="9"/>
      <c r="K23" s="3"/>
    </row>
    <row r="24" spans="1:11" ht="17.25" customHeight="1" x14ac:dyDescent="0.25">
      <c r="A24" s="3"/>
      <c r="B24" s="491"/>
      <c r="C24" s="482" t="s">
        <v>12</v>
      </c>
      <c r="D24" s="482"/>
      <c r="E24" s="482"/>
      <c r="F24" s="482"/>
      <c r="G24" s="3"/>
      <c r="H24" s="10" t="s">
        <v>0</v>
      </c>
      <c r="J24" s="483">
        <v>45110</v>
      </c>
      <c r="K24" s="3"/>
    </row>
    <row r="25" spans="1:11" ht="16.5" customHeight="1" x14ac:dyDescent="0.25">
      <c r="A25" s="3"/>
      <c r="B25" s="491"/>
      <c r="C25" s="482" t="s">
        <v>1</v>
      </c>
      <c r="D25" s="482"/>
      <c r="E25" s="482"/>
      <c r="F25" s="482"/>
      <c r="G25" s="3"/>
      <c r="H25" s="3"/>
      <c r="I25" s="3"/>
      <c r="J25" s="3"/>
      <c r="K25" s="3"/>
    </row>
    <row r="26" spans="1:11" ht="15" customHeight="1" x14ac:dyDescent="0.25">
      <c r="A26" s="3"/>
      <c r="B26" s="491"/>
      <c r="C26" s="482" t="s">
        <v>2</v>
      </c>
      <c r="D26" s="482"/>
      <c r="E26" s="482"/>
      <c r="F26" s="482" t="s">
        <v>24</v>
      </c>
      <c r="G26" s="498" t="s">
        <v>25</v>
      </c>
      <c r="H26" s="498"/>
      <c r="I26" s="4"/>
      <c r="J26" s="4"/>
      <c r="K26" s="3"/>
    </row>
    <row r="27" spans="1:11" ht="85.5" customHeight="1" x14ac:dyDescent="0.25">
      <c r="A27" s="3"/>
      <c r="B27" s="491"/>
      <c r="C27" s="21" t="s">
        <v>3</v>
      </c>
      <c r="D27" s="244" t="s">
        <v>4</v>
      </c>
      <c r="E27" s="245"/>
      <c r="F27" s="21" t="s">
        <v>5</v>
      </c>
      <c r="G27" s="21" t="s">
        <v>6</v>
      </c>
      <c r="H27" s="155" t="s">
        <v>7</v>
      </c>
      <c r="I27" s="21" t="s">
        <v>8</v>
      </c>
      <c r="J27" s="21" t="s">
        <v>9</v>
      </c>
      <c r="K27" s="3"/>
    </row>
    <row r="28" spans="1:11" ht="16.5" customHeight="1" x14ac:dyDescent="0.25">
      <c r="A28" s="3"/>
      <c r="B28" s="491"/>
      <c r="C28" s="11"/>
      <c r="D28" s="155" t="s">
        <v>10</v>
      </c>
      <c r="E28" s="156" t="s">
        <v>11</v>
      </c>
      <c r="F28" s="11"/>
      <c r="G28" s="165"/>
      <c r="H28" s="164"/>
      <c r="I28" s="165"/>
      <c r="J28" s="165"/>
      <c r="K28" s="3"/>
    </row>
    <row r="29" spans="1:11" ht="47.25" customHeight="1" x14ac:dyDescent="0.25">
      <c r="A29" s="3"/>
      <c r="B29" s="3"/>
      <c r="C29" s="22"/>
      <c r="D29" s="13">
        <v>0</v>
      </c>
      <c r="E29" s="156">
        <v>4.3499999999999996</v>
      </c>
      <c r="F29" s="256">
        <f>E29-D29</f>
        <v>4.3499999999999996</v>
      </c>
      <c r="G29" s="165"/>
      <c r="H29" s="164" t="s">
        <v>27</v>
      </c>
      <c r="I29" s="16"/>
      <c r="J29" s="17" t="s">
        <v>242</v>
      </c>
      <c r="K29" s="3"/>
    </row>
    <row r="30" spans="1:11" ht="11.25" customHeight="1" x14ac:dyDescent="0.25">
      <c r="A30" s="3"/>
      <c r="B30" s="3"/>
      <c r="I30" s="7"/>
      <c r="J30" s="7"/>
      <c r="K30" s="3"/>
    </row>
    <row r="31" spans="1:11" ht="11.25" customHeight="1" x14ac:dyDescent="0.25">
      <c r="A31" s="3"/>
      <c r="B31" s="3"/>
      <c r="C31" s="105" t="s">
        <v>250</v>
      </c>
      <c r="D31" s="242" t="s">
        <v>251</v>
      </c>
      <c r="E31" s="242"/>
      <c r="F31" s="242"/>
      <c r="G31" s="242"/>
      <c r="H31" s="242"/>
      <c r="I31" s="7"/>
      <c r="J31" s="7"/>
      <c r="K31" s="3"/>
    </row>
    <row r="32" spans="1:11" ht="9.75" customHeight="1" x14ac:dyDescent="0.25">
      <c r="A32" s="3"/>
      <c r="B32" s="3"/>
      <c r="C32" s="105" t="s">
        <v>253</v>
      </c>
      <c r="D32" s="242" t="s">
        <v>252</v>
      </c>
      <c r="E32" s="242"/>
      <c r="F32" s="242"/>
      <c r="G32" s="242"/>
      <c r="H32" s="242"/>
      <c r="I32" s="7"/>
      <c r="J32" s="7"/>
      <c r="K32" s="3"/>
    </row>
    <row r="33" spans="1:11" ht="9.75" customHeight="1" x14ac:dyDescent="0.25">
      <c r="A33" s="3"/>
      <c r="B33" s="3"/>
      <c r="C33" s="102"/>
      <c r="D33" s="103"/>
      <c r="E33" s="103"/>
      <c r="F33" s="490"/>
      <c r="G33" s="104"/>
      <c r="H33" s="8"/>
      <c r="I33" s="7"/>
      <c r="J33" s="7"/>
      <c r="K33" s="3"/>
    </row>
    <row r="34" spans="1:11" x14ac:dyDescent="0.2">
      <c r="C34" s="5" t="s">
        <v>243</v>
      </c>
      <c r="D34" s="5" t="s">
        <v>244</v>
      </c>
      <c r="J34" s="5"/>
    </row>
    <row r="35" spans="1:11" x14ac:dyDescent="0.2">
      <c r="J35" s="5"/>
    </row>
    <row r="36" spans="1:11" x14ac:dyDescent="0.2">
      <c r="J36" s="5"/>
    </row>
    <row r="37" spans="1:11" x14ac:dyDescent="0.2">
      <c r="J37" s="5"/>
    </row>
  </sheetData>
  <mergeCells count="9">
    <mergeCell ref="C2:J2"/>
    <mergeCell ref="G17:H17"/>
    <mergeCell ref="D31:H31"/>
    <mergeCell ref="D32:H32"/>
    <mergeCell ref="C3:H3"/>
    <mergeCell ref="D8:E8"/>
    <mergeCell ref="D18:E18"/>
    <mergeCell ref="G26:H26"/>
    <mergeCell ref="D27:E27"/>
  </mergeCells>
  <phoneticPr fontId="5" type="noConversion"/>
  <printOptions horizontalCentered="1" verticalCentered="1"/>
  <pageMargins left="0.78740157480314965" right="0.19685039370078741" top="0.78740157480314965" bottom="0.19685039370078741" header="0.31496062992125984" footer="0.31496062992125984"/>
  <pageSetup paperSize="9" scale="78" orientation="portrait" r:id="rId1"/>
  <headerFooter scaleWithDoc="0" alignWithMargins="0">
    <oddHeader>&amp;R&amp;14Приложение №5 лист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физ мех</vt:lpstr>
      <vt:lpstr>сводная</vt:lpstr>
      <vt:lpstr>грансостава</vt:lpstr>
      <vt:lpstr>химия</vt:lpstr>
      <vt:lpstr>скважины</vt:lpstr>
      <vt:lpstr>грансостава!Область_печати</vt:lpstr>
      <vt:lpstr>сводная!Область_печати</vt:lpstr>
      <vt:lpstr>скважины!Область_печати</vt:lpstr>
      <vt:lpstr>'физ мех'!Область_печати</vt:lpstr>
      <vt:lpstr>химия!Область_печати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</dc:creator>
  <cp:lastModifiedBy>Мусайриддин Содиков</cp:lastModifiedBy>
  <cp:lastPrinted>2023-09-05T06:29:51Z</cp:lastPrinted>
  <dcterms:created xsi:type="dcterms:W3CDTF">2022-04-07T04:36:21Z</dcterms:created>
  <dcterms:modified xsi:type="dcterms:W3CDTF">2023-09-05T06:35:16Z</dcterms:modified>
</cp:coreProperties>
</file>